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firstSheet="9" activeTab="13"/>
  </bookViews>
  <sheets>
    <sheet name="1.국세징수" sheetId="1" r:id="rId1"/>
    <sheet name="2.지방세부담" sheetId="2" r:id="rId2"/>
    <sheet name="3.지방세징수" sheetId="3" r:id="rId3"/>
    <sheet name="4.예산결산총괄" sheetId="4" r:id="rId4"/>
    <sheet name="5.일반회계 세입예산 개요" sheetId="5" r:id="rId5"/>
    <sheet name="6.일반회계 세입결산" sheetId="6" r:id="rId6"/>
    <sheet name="7.일반회계 세출예산 개요" sheetId="7" r:id="rId7"/>
    <sheet name="8.일반회계 세출결산" sheetId="8" r:id="rId8"/>
    <sheet name="9. 특별회계 세출예산 개요 " sheetId="9" r:id="rId9"/>
    <sheet name="9. 특별회계 세출예산 개요(계속)" sheetId="10" r:id="rId10"/>
    <sheet name="10.특별회계 예산결산" sheetId="11" r:id="rId11"/>
    <sheet name="11.교육비 특별회계 세입결산" sheetId="12" r:id="rId12"/>
    <sheet name="12.교육비 특별회계 세출결산" sheetId="13" r:id="rId13"/>
    <sheet name="13. 도 공유재산" sheetId="14" r:id="rId14"/>
  </sheets>
  <definedNames>
    <definedName name="_xlnm.Print_Area" localSheetId="10">'10.특별회계 예산결산'!$A$1:$F$15</definedName>
    <definedName name="_xlnm.Print_Area" localSheetId="3">'4.예산결산총괄'!$A$1:$H$29</definedName>
    <definedName name="_xlnm.Print_Area" localSheetId="5">'6.일반회계 세입결산'!$A$1:$G$37</definedName>
  </definedNames>
  <calcPr fullCalcOnLoad="1"/>
</workbook>
</file>

<file path=xl/sharedStrings.xml><?xml version="1.0" encoding="utf-8"?>
<sst xmlns="http://schemas.openxmlformats.org/spreadsheetml/2006/main" count="865" uniqueCount="616">
  <si>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과목별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</si>
  <si>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Budget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</si>
  <si>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산
</t>
    </r>
    <r>
      <rPr>
        <sz val="10"/>
        <rFont val="Arial"/>
        <family val="2"/>
      </rPr>
      <t>Settlement</t>
    </r>
  </si>
  <si>
    <r>
      <t>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</si>
  <si>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(%)
Percent 
distribution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</si>
  <si>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
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율</t>
    </r>
    <r>
      <rPr>
        <sz val="10"/>
        <rFont val="Arial"/>
        <family val="2"/>
      </rPr>
      <t xml:space="preserve"> (%)
Budget 
/ Settlement ratio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</si>
  <si>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총무과</t>
    </r>
  </si>
  <si>
    <t xml:space="preserve"> Source : Jeju Special Self-Governing Province General Service Div.</t>
  </si>
  <si>
    <t>-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</si>
  <si>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</si>
  <si>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</si>
  <si>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</si>
  <si>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기타회계</t>
  </si>
  <si>
    <t>Special Accounts of Public Enterprises</t>
  </si>
  <si>
    <t>Medical care funds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</si>
  <si>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</si>
  <si>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  (Unit : thousand won)</t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</si>
  <si>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</si>
  <si>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t>징수결정액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</si>
  <si>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</si>
  <si>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불납결손액</t>
  </si>
  <si>
    <t>미수납액</t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</si>
  <si>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</si>
  <si>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</si>
  <si>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>Amount</t>
  </si>
  <si>
    <t>Increase or</t>
  </si>
  <si>
    <t>Budget</t>
  </si>
  <si>
    <t>of collection</t>
  </si>
  <si>
    <t>received</t>
  </si>
  <si>
    <t>Deficit</t>
  </si>
  <si>
    <t>unreceived</t>
  </si>
  <si>
    <t>decrease</t>
  </si>
  <si>
    <t>(Unit : thousand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</si>
  <si>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</si>
  <si>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</si>
  <si>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</si>
  <si>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</si>
  <si>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계</t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</si>
  <si>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</si>
  <si>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</si>
  <si>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</si>
  <si>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</si>
  <si>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</si>
  <si>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</si>
  <si>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재산평가세</t>
  </si>
  <si>
    <t>종합부동산세</t>
  </si>
  <si>
    <t>부당이득세</t>
  </si>
  <si>
    <t>부가가치세</t>
  </si>
  <si>
    <t>Grand</t>
  </si>
  <si>
    <t>Excess</t>
  </si>
  <si>
    <t>Value</t>
  </si>
  <si>
    <t>total</t>
  </si>
  <si>
    <t>Total</t>
  </si>
  <si>
    <t>Sub-total</t>
  </si>
  <si>
    <t>Income</t>
  </si>
  <si>
    <t xml:space="preserve">Corporation </t>
  </si>
  <si>
    <t>Inheritance</t>
  </si>
  <si>
    <t xml:space="preserve">Revaluation </t>
  </si>
  <si>
    <t>profits</t>
  </si>
  <si>
    <t>added</t>
  </si>
  <si>
    <t>2 0 0 3</t>
  </si>
  <si>
    <t>2 0 0 4</t>
  </si>
  <si>
    <t>2 0 0 5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</si>
  <si>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</si>
  <si>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</si>
  <si>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농어촌특별세</t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</si>
  <si>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</si>
  <si>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</si>
  <si>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</si>
  <si>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</si>
  <si>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</si>
  <si>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Special tax</t>
  </si>
  <si>
    <t>Specific</t>
  </si>
  <si>
    <t>Securities</t>
  </si>
  <si>
    <t>Revenues from</t>
  </si>
  <si>
    <t>for rural</t>
  </si>
  <si>
    <t>Commodity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</si>
  <si>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</si>
  <si>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</si>
  <si>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</si>
  <si>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</si>
  <si>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</si>
  <si>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</si>
  <si>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</si>
  <si>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</si>
  <si>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t>2 0 0 6</t>
  </si>
  <si>
    <t xml:space="preserve">       Source : Jeju Tax Office</t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</si>
  <si>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</si>
  <si>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</si>
  <si>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</si>
  <si>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Y</t>
    </r>
    <r>
      <rPr>
        <sz val="10"/>
        <rFont val="Arial"/>
        <family val="2"/>
      </rPr>
      <t>ear</t>
    </r>
  </si>
  <si>
    <t>Local taxes</t>
  </si>
  <si>
    <t>계</t>
  </si>
  <si>
    <t>Population</t>
  </si>
  <si>
    <t>Tax burden per</t>
  </si>
  <si>
    <t>Households(excluding</t>
  </si>
  <si>
    <t>Total</t>
  </si>
  <si>
    <t>(excluding foreigners)</t>
  </si>
  <si>
    <t>capita (won)</t>
  </si>
  <si>
    <t>foreign household)</t>
  </si>
  <si>
    <t>household (won)</t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</si>
  <si>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</si>
  <si>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</si>
  <si>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</si>
  <si>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</si>
  <si>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</si>
  <si>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</si>
  <si>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</si>
  <si>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</si>
  <si>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</si>
  <si>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</si>
  <si>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</si>
  <si>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/>
  </si>
  <si>
    <t>Total</t>
  </si>
  <si>
    <r>
      <t xml:space="preserve">3.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</si>
  <si>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</si>
  <si>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</si>
  <si>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</si>
  <si>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</si>
  <si>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연</t>
    </r>
    <r>
      <rPr>
        <sz val="10"/>
        <rFont val="Arial"/>
        <family val="2"/>
      </rPr>
      <t xml:space="preserve">  별</t>
    </r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</si>
  <si>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</si>
  <si>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</si>
  <si>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</si>
  <si>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시군세
</t>
    </r>
    <r>
      <rPr>
        <sz val="10"/>
        <rFont val="Arial"/>
        <family val="2"/>
      </rPr>
      <t>Si, Gun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</si>
  <si>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</si>
  <si>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r>
      <t>시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군세</t>
    </r>
    <r>
      <rPr>
        <sz val="10"/>
        <rFont val="Arial"/>
        <family val="2"/>
      </rPr>
      <t xml:space="preserve">     Si, Gun taxes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</si>
  <si>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</si>
  <si>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</si>
  <si>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</si>
  <si>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</si>
  <si>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</si>
  <si>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</si>
  <si>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</si>
  <si>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</si>
  <si>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t>2 0 0 5</t>
  </si>
  <si>
    <r>
      <t>연</t>
    </r>
    <r>
      <rPr>
        <sz val="10"/>
        <rFont val="Arial"/>
        <family val="2"/>
      </rPr>
      <t xml:space="preserve">  별</t>
    </r>
  </si>
  <si>
    <r>
      <t>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Ordinary Taxes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</si>
  <si>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</si>
  <si>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</si>
  <si>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r>
      <t>Y</t>
    </r>
    <r>
      <rPr>
        <sz val="10"/>
        <rFont val="Arial"/>
        <family val="2"/>
      </rPr>
      <t>ear</t>
    </r>
  </si>
  <si>
    <r>
      <t>시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군세</t>
    </r>
    <r>
      <rPr>
        <sz val="10"/>
        <rFont val="Arial"/>
        <family val="2"/>
      </rPr>
      <t xml:space="preserve">     Si, Gun taxes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</si>
  <si>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</si>
  <si>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>Province taxes</t>
    </r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</si>
  <si>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군세
</t>
    </r>
    <r>
      <rPr>
        <sz val="10"/>
        <rFont val="Arial"/>
        <family val="2"/>
      </rPr>
      <t>Si, Gun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</si>
  <si>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</si>
  <si>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</si>
  <si>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</si>
  <si>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Butchery </t>
    </r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</si>
  <si>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</si>
  <si>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</si>
  <si>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</si>
  <si>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</si>
  <si>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</si>
  <si>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r>
      <t xml:space="preserve">4. 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</si>
  <si>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</si>
  <si>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 xml:space="preserve">  (Unit : thousand won)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</si>
  <si>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</si>
  <si>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예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액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</si>
  <si>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입</t>
    </r>
  </si>
  <si>
    <t>Year</t>
  </si>
  <si>
    <t>Budget</t>
  </si>
  <si>
    <t>Revenue</t>
  </si>
  <si>
    <r>
      <t>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반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</si>
  <si>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</si>
  <si>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General accounts</t>
  </si>
  <si>
    <t>Special accounts</t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</si>
  <si>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출</t>
    </r>
  </si>
  <si>
    <r>
      <t>잉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여</t>
    </r>
  </si>
  <si>
    <t>Expenditure</t>
  </si>
  <si>
    <t>Surplus</t>
  </si>
  <si>
    <t>합계</t>
  </si>
  <si>
    <t>지방세</t>
  </si>
  <si>
    <t> Current non-tax revenues</t>
  </si>
  <si>
    <t>Temporary non-tax revenues</t>
  </si>
  <si>
    <t>사용료</t>
  </si>
  <si>
    <t>수수료</t>
  </si>
  <si>
    <t>사업장수입</t>
  </si>
  <si>
    <t>징수교부금</t>
  </si>
  <si>
    <t>수입</t>
  </si>
  <si>
    <t>Property rents</t>
  </si>
  <si>
    <t>rents</t>
  </si>
  <si>
    <t>fees</t>
  </si>
  <si>
    <t>Business product</t>
  </si>
  <si>
    <t>Interest </t>
  </si>
  <si>
    <t>Property disposal</t>
  </si>
  <si>
    <t>net surplus</t>
  </si>
  <si>
    <t>보조금</t>
  </si>
  <si>
    <t>지방채</t>
  </si>
  <si>
    <t>전입금</t>
  </si>
  <si>
    <t>이월금</t>
  </si>
  <si>
    <t>융자금</t>
  </si>
  <si>
    <t>부담금</t>
  </si>
  <si>
    <t>잡수입</t>
  </si>
  <si>
    <t>Transferred from</t>
  </si>
  <si>
    <t>Carry over</t>
  </si>
  <si>
    <t>Contribution</t>
  </si>
  <si>
    <t>Loan collection</t>
  </si>
  <si>
    <t>Allotment</t>
  </si>
  <si>
    <t xml:space="preserve">Revenue from previous year </t>
  </si>
  <si>
    <t>Local share tax</t>
  </si>
  <si>
    <t>Control grants</t>
  </si>
  <si>
    <t>Subsidies</t>
  </si>
  <si>
    <t>Local borrowing</t>
  </si>
  <si>
    <r>
      <t xml:space="preserve">5. </t>
    </r>
    <r>
      <rPr>
        <b/>
        <sz val="18"/>
        <color indexed="8"/>
        <rFont val="돋움"/>
        <family val="3"/>
      </rPr>
      <t>일반회계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세입예산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개요</t>
    </r>
    <r>
      <rPr>
        <b/>
        <vertAlign val="superscript"/>
        <sz val="18"/>
        <color indexed="8"/>
        <rFont val="Arial"/>
        <family val="2"/>
      </rPr>
      <t xml:space="preserve">1) </t>
    </r>
    <r>
      <rPr>
        <b/>
        <sz val="18"/>
        <color indexed="8"/>
        <rFont val="Arial"/>
        <family val="2"/>
      </rPr>
      <t>Budget Revenues of General Accounts</t>
    </r>
  </si>
  <si>
    <t>2 0 0 5</t>
  </si>
  <si>
    <t>지방교부세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</si>
  <si>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</si>
  <si>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r>
      <t>세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       </t>
    </r>
    <r>
      <rPr>
        <sz val="10"/>
        <color indexed="8"/>
        <rFont val="돋움"/>
        <family val="3"/>
      </rPr>
      <t>입</t>
    </r>
    <r>
      <rPr>
        <sz val="10"/>
        <color indexed="8"/>
        <rFont val="Arial"/>
        <family val="2"/>
      </rPr>
      <t>  Non-tax revenues</t>
    </r>
  </si>
  <si>
    <r>
      <t>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입</t>
    </r>
  </si>
  <si>
    <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입</t>
    </r>
  </si>
  <si>
    <r>
      <t>재산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임대</t>
    </r>
  </si>
  <si>
    <r>
      <t>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수입</t>
    </r>
  </si>
  <si>
    <r>
      <t>재산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매각</t>
    </r>
    <r>
      <rPr>
        <sz val="10"/>
        <color indexed="8"/>
        <rFont val="Arial"/>
        <family val="2"/>
      </rPr>
      <t xml:space="preserve"> </t>
    </r>
  </si>
  <si>
    <t>순세계</t>
  </si>
  <si>
    <t>수입</t>
  </si>
  <si>
    <t xml:space="preserve"> </t>
  </si>
  <si>
    <t>잉여금</t>
  </si>
  <si>
    <t>Collection
grants</t>
  </si>
  <si>
    <r>
      <t>연</t>
    </r>
    <r>
      <rPr>
        <sz val="10"/>
        <rFont val="Arial"/>
        <family val="2"/>
      </rPr>
      <t xml:space="preserve">  별</t>
    </r>
  </si>
  <si>
    <r>
      <t>지방양여금</t>
    </r>
    <r>
      <rPr>
        <vertAlign val="superscript"/>
        <sz val="10"/>
        <rFont val="Arial"/>
        <family val="2"/>
      </rPr>
      <t>2)</t>
    </r>
  </si>
  <si>
    <r>
      <t>조정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교부금</t>
    </r>
  </si>
  <si>
    <t>과년도수입</t>
  </si>
  <si>
    <t>2 0 0 5</t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</si>
  <si>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</si>
  <si>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</si>
  <si>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</si>
  <si>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제주세무서</t>
    </r>
  </si>
  <si>
    <t>Donation</t>
  </si>
  <si>
    <t>-</t>
  </si>
  <si>
    <t xml:space="preserve"> 2003(Jejusi)</t>
  </si>
  <si>
    <t xml:space="preserve"> 2004(Jejusi)</t>
  </si>
  <si>
    <t>2 0 0 5</t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</si>
  <si>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</si>
  <si>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</si>
  <si>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Source : Jeju Special Self-Governing Province Budget Officer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</si>
  <si>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예산담당관실</t>
    </r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</si>
  <si>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백만원</t>
    </r>
    <r>
      <rPr>
        <sz val="10"/>
        <color indexed="8"/>
        <rFont val="Arial"/>
        <family val="2"/>
      </rPr>
      <t>)</t>
    </r>
  </si>
  <si>
    <t>(Unit : million won)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</si>
  <si>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세정과</t>
    </r>
  </si>
  <si>
    <t>Source : Jeju Special Self-Governing Province Tax Div.</t>
  </si>
  <si>
    <r>
      <t>연별</t>
    </r>
    <r>
      <rPr>
        <sz val="10"/>
        <rFont val="Arial"/>
        <family val="2"/>
      </rPr>
      <t xml:space="preserve"> 및 과목별</t>
    </r>
  </si>
  <si>
    <t>Year &amp; Subject</t>
  </si>
  <si>
    <r>
      <t>금</t>
    </r>
    <r>
      <rPr>
        <sz val="10"/>
        <rFont val="Arial"/>
        <family val="2"/>
      </rPr>
      <t xml:space="preserve">    액
Amount</t>
    </r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</si>
  <si>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(%)
Percent distribution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</si>
  <si>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        </t>
    </r>
    <r>
      <rPr>
        <sz val="10"/>
        <rFont val="Arial"/>
        <family val="2"/>
      </rPr>
      <t>Settlement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</si>
  <si>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액</t>
    </r>
    <r>
      <rPr>
        <sz val="10"/>
        <rFont val="Arial"/>
        <family val="2"/>
      </rPr>
      <t xml:space="preserve">              </t>
    </r>
    <r>
      <rPr>
        <sz val="10"/>
        <rFont val="Arial"/>
        <family val="2"/>
      </rPr>
      <t>Budget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</si>
  <si>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결산비율</t>
    </r>
    <r>
      <rPr>
        <sz val="10"/>
        <rFont val="Arial"/>
        <family val="2"/>
      </rPr>
      <t>(%)
Budget / Settlement ratio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</si>
  <si>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</si>
  <si>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</si>
  <si>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</si>
  <si>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Indirect taxes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</si>
  <si>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             Internal taxes</t>
    </r>
  </si>
  <si>
    <t>Transpor</t>
  </si>
  <si>
    <t>-tation</t>
  </si>
  <si>
    <t>2003(Bukjeju)</t>
  </si>
  <si>
    <t>2004(Bukjeju)</t>
  </si>
  <si>
    <r>
      <t xml:space="preserve">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</si>
  <si>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</si>
  <si>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 1)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징수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현황임</t>
    </r>
  </si>
  <si>
    <r>
      <t xml:space="preserve">          2) </t>
    </r>
    <r>
      <rPr>
        <sz val="9"/>
        <rFont val="돋움"/>
        <family val="3"/>
      </rPr>
      <t>반올림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차이로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일치하지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</si>
  <si>
    <t>Local
tax</t>
  </si>
  <si>
    <t>기부금및</t>
  </si>
  <si>
    <r>
      <t xml:space="preserve"> </t>
    </r>
    <r>
      <rPr>
        <sz val="10"/>
        <color indexed="8"/>
        <rFont val="돋움"/>
        <family val="3"/>
      </rPr>
      <t>기금수입</t>
    </r>
  </si>
  <si>
    <t>Miscellane-ous</t>
  </si>
  <si>
    <t>Note : Final budget.</t>
  </si>
  <si>
    <r>
      <t xml:space="preserve"> 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한양신명조,한컴돋움"/>
        <family val="3"/>
      </rPr>
      <t>최종예산액임</t>
    </r>
  </si>
  <si>
    <r>
      <t xml:space="preserve"> Source : </t>
    </r>
    <r>
      <rPr>
        <sz val="10"/>
        <rFont val="Arial"/>
        <family val="2"/>
      </rPr>
      <t>Jeju Special Self-Governing Province General Service Div.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</si>
  <si>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회계별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</si>
  <si>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</si>
  <si>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</si>
  <si>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</si>
  <si>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출</t>
    </r>
  </si>
  <si>
    <t>Year &amp; Account</t>
  </si>
  <si>
    <t>Accounts</t>
  </si>
  <si>
    <t xml:space="preserve">Budget </t>
  </si>
  <si>
    <t>Revenue</t>
  </si>
  <si>
    <t>Expenditure</t>
  </si>
  <si>
    <r>
      <t xml:space="preserve">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</si>
  <si>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2003(Jejusi)</t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</si>
  <si>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</si>
  <si>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2003(Bukjeju)</t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</si>
  <si>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</si>
  <si>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2004(Jejusi)</t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</si>
  <si>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</si>
  <si>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2004(Bukjeju)</t>
  </si>
  <si>
    <r>
      <t>공기업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특별회계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</si>
  <si>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</si>
  <si>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</si>
  <si>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</si>
  <si>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예산현액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</si>
  <si>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</si>
  <si>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다음년도이월액</t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</si>
  <si>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</si>
  <si>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Change in budget amount after budget finalization</t>
  </si>
  <si>
    <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</si>
  <si>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t>전년도이월액</t>
  </si>
  <si>
    <t>예비비지출결정액</t>
  </si>
  <si>
    <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</si>
  <si>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t>Carry-over from</t>
  </si>
  <si>
    <t>Estimated amount</t>
  </si>
  <si>
    <t>Use and</t>
  </si>
  <si>
    <t>Carry-over to</t>
  </si>
  <si>
    <t>previous year</t>
  </si>
  <si>
    <t>of emergency fund</t>
  </si>
  <si>
    <t>Transfer</t>
  </si>
  <si>
    <t>amount</t>
  </si>
  <si>
    <t>next year</t>
  </si>
  <si>
    <t>Unused</t>
  </si>
  <si>
    <t>-</t>
  </si>
  <si>
    <r>
      <t>ⅩⅤ</t>
    </r>
    <r>
      <rPr>
        <b/>
        <sz val="22"/>
        <rFont val="Arial"/>
        <family val="2"/>
      </rPr>
      <t xml:space="preserve">.  </t>
    </r>
    <r>
      <rPr>
        <b/>
        <sz val="22"/>
        <rFont val="돋움"/>
        <family val="3"/>
      </rPr>
      <t>재</t>
    </r>
    <r>
      <rPr>
        <b/>
        <sz val="22"/>
        <rFont val="Arial"/>
        <family val="2"/>
      </rPr>
      <t xml:space="preserve">     </t>
    </r>
    <r>
      <rPr>
        <b/>
        <sz val="22"/>
        <rFont val="돋움"/>
        <family val="3"/>
      </rPr>
      <t>정</t>
    </r>
    <r>
      <rPr>
        <b/>
        <sz val="22"/>
        <rFont val="Arial"/>
        <family val="2"/>
      </rPr>
      <t xml:space="preserve">        PUBLIC  FINANCE</t>
    </r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</si>
  <si>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굴림"/>
        <family val="3"/>
      </rPr>
      <t>세</t>
    </r>
    <r>
      <rPr>
        <b/>
        <sz val="18"/>
        <rFont val="굴림"/>
        <family val="3"/>
      </rPr>
      <t>징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</si>
  <si>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t>2 0 0 6</t>
  </si>
  <si>
    <t>-</t>
  </si>
  <si>
    <t>2 0 0 6</t>
  </si>
  <si>
    <t xml:space="preserve">2 0 0 6 </t>
  </si>
  <si>
    <t>지방교육재정교부금</t>
  </si>
  <si>
    <t>사용료및수수료수입</t>
  </si>
  <si>
    <t>평생교육</t>
  </si>
  <si>
    <t>예비비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</si>
  <si>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</si>
  <si>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</si>
  <si>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</si>
  <si>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</si>
  <si>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</si>
  <si>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</si>
  <si>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</si>
  <si>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</si>
  <si>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Administrative property</t>
  </si>
  <si>
    <t>Reserved property</t>
  </si>
  <si>
    <t>Miscellaneous property</t>
  </si>
  <si>
    <t>Year</t>
  </si>
  <si>
    <t>종   별</t>
  </si>
  <si>
    <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</si>
  <si>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</si>
  <si>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</si>
  <si>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Quantity</t>
  </si>
  <si>
    <t>Appraisal value</t>
  </si>
  <si>
    <t>-</t>
  </si>
  <si>
    <t>2 0 0 6</t>
  </si>
  <si>
    <t xml:space="preserve">2 0 0 6 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</si>
  <si>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지정재원은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지방채에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</si>
  <si>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지정재원은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지방채에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</si>
  <si>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</t>
    </r>
    <r>
      <rPr>
        <sz val="10"/>
        <rFont val="Arial"/>
        <family val="2"/>
      </rPr>
      <t xml:space="preserve">        2) 2006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</si>
  <si>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세정과</t>
    </r>
  </si>
  <si>
    <r>
      <t xml:space="preserve">Source : </t>
    </r>
    <r>
      <rPr>
        <sz val="10"/>
        <rFont val="Arial"/>
        <family val="2"/>
      </rPr>
      <t xml:space="preserve">Source : Jeju Special Self-Governing Province </t>
    </r>
    <r>
      <rPr>
        <sz val="10"/>
        <rFont val="Arial"/>
        <family val="2"/>
      </rPr>
      <t>Tax Div</t>
    </r>
  </si>
  <si>
    <t>2 0 0 7</t>
  </si>
  <si>
    <t>2 0 0 8</t>
  </si>
  <si>
    <t>2 0 0 8</t>
  </si>
  <si>
    <r>
      <t>C</t>
    </r>
    <r>
      <rPr>
        <sz val="10"/>
        <rFont val="Arial"/>
        <family val="2"/>
      </rPr>
      <t>omprehensive</t>
    </r>
  </si>
  <si>
    <r>
      <t>R</t>
    </r>
    <r>
      <rPr>
        <sz val="10"/>
        <rFont val="Arial"/>
        <family val="2"/>
      </rPr>
      <t>eal estate</t>
    </r>
  </si>
  <si>
    <t>2 0 0 8</t>
  </si>
  <si>
    <t>재정보전금</t>
  </si>
  <si>
    <t xml:space="preserve">2 0 0 7 </t>
  </si>
  <si>
    <t xml:space="preserve">2 0 0 8 </t>
  </si>
  <si>
    <t xml:space="preserve"> </t>
  </si>
  <si>
    <t>2 0 0 8</t>
  </si>
  <si>
    <t xml:space="preserve">지       방      세 </t>
  </si>
  <si>
    <t>Local tax</t>
  </si>
  <si>
    <t>세외수입(소계)</t>
  </si>
  <si>
    <t>재 산 임 대 수 입</t>
  </si>
  <si>
    <t>Property rents Revenue</t>
  </si>
  <si>
    <t>사  용  료  수  입</t>
  </si>
  <si>
    <t>Revenue of Rents</t>
  </si>
  <si>
    <t>수  수  료  수  입</t>
  </si>
  <si>
    <t>Revenue of Fees</t>
  </si>
  <si>
    <t>사    업    수    입</t>
  </si>
  <si>
    <t>Business product Revenue</t>
  </si>
  <si>
    <t>징수 교부금 수입</t>
  </si>
  <si>
    <t>Collection grants Revenue</t>
  </si>
  <si>
    <t>이   자    수   입</t>
  </si>
  <si>
    <t>Interest Revenue</t>
  </si>
  <si>
    <t>재 산 매 각  수입</t>
  </si>
  <si>
    <t>Property disposal Revenue</t>
  </si>
  <si>
    <t>순 세 계 잉 여 금</t>
  </si>
  <si>
    <t>Net Annual Carry-over</t>
  </si>
  <si>
    <t>이      월       금</t>
  </si>
  <si>
    <t>Carry-over</t>
  </si>
  <si>
    <t>전      입       금</t>
  </si>
  <si>
    <t>예탁금및예수금</t>
  </si>
  <si>
    <t>Deposit &amp; Expect Collection</t>
  </si>
  <si>
    <t>융자금 원금 수입</t>
  </si>
  <si>
    <t>Loan collection capital</t>
  </si>
  <si>
    <t>부      담       금</t>
  </si>
  <si>
    <t>잡      수       입</t>
  </si>
  <si>
    <t>Misellaneous</t>
  </si>
  <si>
    <t>과  년  도  수  입</t>
  </si>
  <si>
    <t>Revenue from previous year</t>
  </si>
  <si>
    <t>소    계</t>
  </si>
  <si>
    <t>지  방  교  부  세</t>
  </si>
  <si>
    <t>지  방  양  여  금</t>
  </si>
  <si>
    <t>Local transfers</t>
  </si>
  <si>
    <t>재  정  보  전  금</t>
  </si>
  <si>
    <t>Financial Preservation</t>
  </si>
  <si>
    <t>보       조      금</t>
  </si>
  <si>
    <t xml:space="preserve"> 지      방      채 1)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</si>
  <si>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</si>
  <si>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</si>
  <si>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연    별</t>
  </si>
  <si>
    <t>합  계</t>
  </si>
  <si>
    <t>일반공공행정</t>
  </si>
  <si>
    <t>공공질서 및 안전</t>
  </si>
  <si>
    <t>교 육</t>
  </si>
  <si>
    <t>문화 및 관광</t>
  </si>
  <si>
    <t>환경보호</t>
  </si>
  <si>
    <t>사회복지</t>
  </si>
  <si>
    <t>보건</t>
  </si>
  <si>
    <t>General public
Administration</t>
  </si>
  <si>
    <t>Public Order
Safety</t>
  </si>
  <si>
    <t>Education</t>
  </si>
  <si>
    <t>Culture
Tourism</t>
  </si>
  <si>
    <t>Protection of
Environment</t>
  </si>
  <si>
    <t>Social
Welfare</t>
  </si>
  <si>
    <t>Health</t>
  </si>
  <si>
    <t>Year</t>
  </si>
  <si>
    <t>2 0 0 8</t>
  </si>
  <si>
    <t>농림해양수산</t>
  </si>
  <si>
    <t>산업,중소기업</t>
  </si>
  <si>
    <t>수송 및 교통</t>
  </si>
  <si>
    <t>국토 및 지역개발</t>
  </si>
  <si>
    <t>과학기술</t>
  </si>
  <si>
    <t>예비비</t>
  </si>
  <si>
    <t>기 타</t>
  </si>
  <si>
    <t>Agirculture,Forestry
Ocean, Marine</t>
  </si>
  <si>
    <t>Industry, Small and
medium enterprises</t>
  </si>
  <si>
    <t>Transportation
Traffic</t>
  </si>
  <si>
    <t>Country, Region
Development</t>
  </si>
  <si>
    <t>Science 
Technology</t>
  </si>
  <si>
    <t>Contingency</t>
  </si>
  <si>
    <t>Other</t>
  </si>
  <si>
    <t xml:space="preserve">주 : 1) 최종예산액임.  </t>
  </si>
  <si>
    <t>일반공공행정</t>
  </si>
  <si>
    <t>공공질서 및 안전</t>
  </si>
  <si>
    <t>교 육</t>
  </si>
  <si>
    <t>문화 및 관광</t>
  </si>
  <si>
    <t>환경보호</t>
  </si>
  <si>
    <t>사회복지</t>
  </si>
  <si>
    <t>보건</t>
  </si>
  <si>
    <t>농림해양수산</t>
  </si>
  <si>
    <t>산업,중소기업</t>
  </si>
  <si>
    <t>수송 및 교통</t>
  </si>
  <si>
    <t>국토 및 지역개발</t>
  </si>
  <si>
    <t>과학기술</t>
  </si>
  <si>
    <t>기 타</t>
  </si>
  <si>
    <t>General public
Administration</t>
  </si>
  <si>
    <t>Public Order
Safety</t>
  </si>
  <si>
    <t>Education</t>
  </si>
  <si>
    <t>Culture
Tourism</t>
  </si>
  <si>
    <t>Protection of
Environment</t>
  </si>
  <si>
    <t>Social
Welfare</t>
  </si>
  <si>
    <t>Health</t>
  </si>
  <si>
    <t>Agirculture,Forestry
Ocean, Marine</t>
  </si>
  <si>
    <t>Industry, Small and
medium enterprises</t>
  </si>
  <si>
    <t>Transportation
Traffic</t>
  </si>
  <si>
    <t>Country, Region
Development</t>
  </si>
  <si>
    <t>Science Technology</t>
  </si>
  <si>
    <t>Contingency</t>
  </si>
  <si>
    <t>Other</t>
  </si>
  <si>
    <r>
      <t>자료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총무과</t>
    </r>
    <r>
      <rPr>
        <sz val="10"/>
        <rFont val="Arial"/>
        <family val="2"/>
      </rPr>
      <t xml:space="preserve"> </t>
    </r>
  </si>
  <si>
    <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</si>
  <si>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r>
      <t xml:space="preserve">10. </t>
    </r>
    <r>
      <rPr>
        <b/>
        <sz val="18"/>
        <rFont val="돋움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예산결산</t>
    </r>
    <r>
      <rPr>
        <b/>
        <sz val="18"/>
        <rFont val="Arial"/>
        <family val="2"/>
      </rPr>
      <t xml:space="preserve">          Settled of Budget of Special Accounts</t>
    </r>
  </si>
  <si>
    <r>
      <t xml:space="preserve">11.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세입결산</t>
    </r>
    <r>
      <rPr>
        <b/>
        <sz val="18"/>
        <rFont val="Arial"/>
        <family val="2"/>
      </rPr>
      <t xml:space="preserve">  Settled Revenues of Special Accounts for Education</t>
    </r>
  </si>
  <si>
    <t>국고보조금</t>
  </si>
  <si>
    <t>법정이전수입</t>
  </si>
  <si>
    <t>비법정이전수입</t>
  </si>
  <si>
    <t>민간이전수입</t>
  </si>
  <si>
    <t>기본적교육수입</t>
  </si>
  <si>
    <t>선택적교육수입</t>
  </si>
  <si>
    <t>자산임대수입</t>
  </si>
  <si>
    <t>자산매각대</t>
  </si>
  <si>
    <t>이자수입</t>
  </si>
  <si>
    <t>제재금수입</t>
  </si>
  <si>
    <t>잡수입</t>
  </si>
  <si>
    <t>과년도수입</t>
  </si>
  <si>
    <t>순세계잉여금</t>
  </si>
  <si>
    <t>이월금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</si>
  <si>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</si>
  <si>
    <t>인적자원운용</t>
  </si>
  <si>
    <t>교수-학습활동지원</t>
  </si>
  <si>
    <t>교육격차해소</t>
  </si>
  <si>
    <t>보건/급식/체육활동</t>
  </si>
  <si>
    <t>학교재정지원관리</t>
  </si>
  <si>
    <t>학교교육여건개선시설</t>
  </si>
  <si>
    <t>교육행정일반</t>
  </si>
  <si>
    <t>기관운영관리</t>
  </si>
  <si>
    <t>지방채상환및리스료</t>
  </si>
  <si>
    <t>예비비및기타</t>
  </si>
  <si>
    <r>
      <t>토지</t>
    </r>
    <r>
      <rPr>
        <sz val="10"/>
        <rFont val="Arial"/>
        <family val="2"/>
      </rPr>
      <t>(</t>
    </r>
    <r>
      <rPr>
        <sz val="10"/>
        <rFont val="굴림"/>
        <family val="3"/>
      </rPr>
      <t>필지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</si>
  <si>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Land(1,000m²)</t>
  </si>
  <si>
    <r>
      <t>건물</t>
    </r>
    <r>
      <rPr>
        <sz val="10"/>
        <rFont val="Arial"/>
        <family val="2"/>
      </rPr>
      <t>(</t>
    </r>
    <r>
      <rPr>
        <sz val="10"/>
        <rFont val="굴림"/>
        <family val="3"/>
      </rPr>
      <t>동</t>
    </r>
    <r>
      <rPr>
        <sz val="10"/>
        <rFont val="Arial"/>
        <family val="2"/>
      </rPr>
      <t>, m²)</t>
    </r>
  </si>
  <si>
    <t>Building(m²)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</si>
  <si>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</si>
  <si>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Constructure</t>
  </si>
  <si>
    <r>
      <t>무체재산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</si>
  <si>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Intangible property</t>
  </si>
  <si>
    <r>
      <t>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>(</t>
    </r>
    <r>
      <rPr>
        <sz val="10"/>
        <rFont val="굴림"/>
        <family val="3"/>
      </rPr>
      <t>척</t>
    </r>
    <r>
      <rPr>
        <sz val="10"/>
        <rFont val="Arial"/>
        <family val="2"/>
      </rPr>
      <t>)</t>
    </r>
  </si>
  <si>
    <t>Vessel</t>
  </si>
  <si>
    <r>
      <t>유가증권</t>
    </r>
    <r>
      <rPr>
        <sz val="10"/>
        <rFont val="Arial"/>
        <family val="2"/>
      </rPr>
      <t>(</t>
    </r>
    <r>
      <rPr>
        <sz val="10"/>
        <rFont val="굴림"/>
        <family val="3"/>
      </rPr>
      <t>천주</t>
    </r>
    <r>
      <rPr>
        <sz val="10"/>
        <rFont val="Arial"/>
        <family val="2"/>
      </rPr>
      <t>)</t>
    </r>
  </si>
  <si>
    <t>Bills</t>
  </si>
  <si>
    <t>기타(건, ㎡)</t>
  </si>
  <si>
    <t>Others</t>
  </si>
  <si>
    <t xml:space="preserve"> </t>
  </si>
  <si>
    <t>주 : 1)기타 : 용익물권(건, ㎡)</t>
  </si>
  <si>
    <t xml:space="preserve">                 Note : Final budget.</t>
  </si>
  <si>
    <r>
      <t xml:space="preserve">        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</si>
  <si>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</si>
  <si>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</si>
  <si>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세입별</t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</si>
  <si>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</si>
  <si>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t>공기업 특별회계
Special accounts of public enterprises</t>
  </si>
  <si>
    <t>기 타 특 별  회  계
Other special accounts</t>
  </si>
  <si>
    <t>세출별</t>
  </si>
  <si>
    <t>상수도
Waterwork</t>
  </si>
  <si>
    <t>하수도
Sewerage</t>
  </si>
  <si>
    <t xml:space="preserve">지역개발기금
</t>
  </si>
  <si>
    <t>제주도개발사업</t>
  </si>
  <si>
    <t>의료급여기금운영</t>
  </si>
  <si>
    <t>하수도사업</t>
  </si>
  <si>
    <t>주민소득지원및 생활안정기금</t>
  </si>
  <si>
    <t>도시개발사업</t>
  </si>
  <si>
    <t>장기미집행도시계획시설대지보상</t>
  </si>
  <si>
    <t>주택사업</t>
  </si>
  <si>
    <t>발전소주변지역지원사업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</si>
  <si>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</si>
  <si>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</si>
  <si>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</si>
  <si>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</si>
  <si>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</si>
  <si>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</si>
  <si>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</si>
  <si>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t>사업수입</t>
  </si>
  <si>
    <t>사업외수입</t>
  </si>
  <si>
    <t>이월금</t>
  </si>
  <si>
    <t>투자자산수입</t>
  </si>
  <si>
    <t>고정부채수입</t>
  </si>
  <si>
    <t>특별이익</t>
  </si>
  <si>
    <t>자본잉여금
수입</t>
  </si>
  <si>
    <t>기타미수금
 등기타</t>
  </si>
  <si>
    <t>세외수입</t>
  </si>
  <si>
    <t>보조금</t>
  </si>
  <si>
    <t>지방채및예치금
 회수</t>
  </si>
  <si>
    <t xml:space="preserve">주 : 1) 최종예산액임.  </t>
  </si>
  <si>
    <t xml:space="preserve">   Note : Final budget.</t>
  </si>
  <si>
    <t>세입</t>
  </si>
  <si>
    <r>
      <t xml:space="preserve">9.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굴림"/>
        <family val="3"/>
      </rPr>
      <t>계속</t>
    </r>
    <r>
      <rPr>
        <b/>
        <sz val="15"/>
        <rFont val="Arial"/>
        <family val="2"/>
      </rPr>
      <t>)</t>
    </r>
    <r>
      <rPr>
        <b/>
        <vertAlign val="superscript"/>
        <sz val="15"/>
        <rFont val="Arial"/>
        <family val="2"/>
      </rPr>
      <t xml:space="preserve">1)  </t>
    </r>
    <r>
      <rPr>
        <b/>
        <sz val="15"/>
        <rFont val="Arial"/>
        <family val="2"/>
      </rPr>
      <t xml:space="preserve">   Revenues and Settlement of Special Accounts(cont'd)</t>
    </r>
  </si>
  <si>
    <r>
      <t xml:space="preserve">9. </t>
    </r>
    <r>
      <rPr>
        <b/>
        <sz val="15"/>
        <rFont val="돋움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돋움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돋움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돋움"/>
        <family val="3"/>
      </rPr>
      <t>계속</t>
    </r>
    <r>
      <rPr>
        <b/>
        <sz val="15"/>
        <rFont val="Arial"/>
        <family val="2"/>
      </rPr>
      <t>)1)     Revenues and Settlement of Special Accounts(cont'd)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</si>
  <si>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</si>
  <si>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</si>
  <si>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세입별</t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</si>
  <si>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</si>
  <si>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t>공기업 특별회계
Special accounts of public enterprises</t>
  </si>
  <si>
    <t>기 타 특 별  회  계
Other special accounts</t>
  </si>
  <si>
    <t>세출별</t>
  </si>
  <si>
    <t>상수도
Waterwork</t>
  </si>
  <si>
    <t>하수도
Sewerage</t>
  </si>
  <si>
    <t xml:space="preserve">지역개발기금
</t>
  </si>
  <si>
    <t>제주도개발사업</t>
  </si>
  <si>
    <t>의료급여기금운영</t>
  </si>
  <si>
    <t>하수도사업</t>
  </si>
  <si>
    <t>주민소득지원및 생활안정기금</t>
  </si>
  <si>
    <t>도시개발사업</t>
  </si>
  <si>
    <t>장기미집행도시계획시설대지보상</t>
  </si>
  <si>
    <t>주택사업</t>
  </si>
  <si>
    <t>발전소주변지역지원사업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</si>
  <si>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</si>
  <si>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</si>
  <si>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</si>
  <si>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</si>
  <si>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</si>
  <si>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</si>
  <si>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</si>
  <si>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t>사업비용</t>
  </si>
  <si>
    <t>사업외비용</t>
  </si>
  <si>
    <t>재산조성</t>
  </si>
  <si>
    <t>투자자산</t>
  </si>
  <si>
    <t>이월금</t>
  </si>
  <si>
    <t>가동설비자산</t>
  </si>
  <si>
    <t>비가동설비자산</t>
  </si>
  <si>
    <t>고정부채상환금</t>
  </si>
  <si>
    <t>기타</t>
  </si>
  <si>
    <t>일반공공행정</t>
  </si>
  <si>
    <t>교육</t>
  </si>
  <si>
    <t>문화및관광</t>
  </si>
  <si>
    <t>사회복지</t>
  </si>
  <si>
    <t>농림해양수산</t>
  </si>
  <si>
    <t>산업중소기업</t>
  </si>
  <si>
    <t>환경보호</t>
  </si>
  <si>
    <t>국토및지역개발</t>
  </si>
  <si>
    <t>수송및교통</t>
  </si>
  <si>
    <t>예비비</t>
  </si>
  <si>
    <t xml:space="preserve">주 : 1) 최종예산액임.  </t>
  </si>
  <si>
    <t xml:space="preserve">   Note : Final budget.</t>
  </si>
  <si>
    <t>세출</t>
  </si>
  <si>
    <t>2 0 0 8</t>
  </si>
  <si>
    <r>
      <t>7. 일반회계 세출예산 개요</t>
    </r>
    <r>
      <rPr>
        <b/>
        <vertAlign val="superscript"/>
        <sz val="18"/>
        <color indexed="8"/>
        <rFont val="한양신명조,한컴돋움"/>
        <family val="3"/>
      </rPr>
      <t xml:space="preserve">1)
 </t>
    </r>
    <r>
      <rPr>
        <b/>
        <sz val="18"/>
        <color indexed="8"/>
        <rFont val="한양신명조,한컴돋움"/>
        <family val="3"/>
      </rPr>
      <t>Budget Expenditure of General Accounts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</si>
  <si>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예산담당관실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</si>
  <si>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Tax Div</t>
    </r>
  </si>
  <si>
    <t xml:space="preserve"> Source :  Jeju Special Self-Governing Province Budget Office</t>
  </si>
  <si>
    <t xml:space="preserve"> Source : Jeju Special Self-Governing Province  Budget Office</t>
  </si>
  <si>
    <t xml:space="preserve"> Source : Jeju Special Self-Governing Province  Budget Office</t>
  </si>
  <si>
    <t>Source : Jeju Special Self-Governing Province Office of Education,</t>
  </si>
  <si>
    <t>Source : Jeju Special Self-Governing Province Office of Education,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</si>
  <si>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세정과</t>
    </r>
  </si>
  <si>
    <t xml:space="preserve">                 Source : Jeju Special Self-Governing Province General Service Div.</t>
  </si>
  <si>
    <t>Source : Jeju Special Self-Governing Province</t>
  </si>
  <si>
    <t>Tax Div.</t>
  </si>
  <si>
    <t>개별소비세</t>
  </si>
  <si>
    <t>교통에너지</t>
  </si>
  <si>
    <r>
      <t>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</si>
  <si>
    <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</si>
  <si>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</si>
  <si>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2006</t>
    </r>
    <r>
      <rPr>
        <sz val="10"/>
        <rFont val="돋움"/>
        <family val="3"/>
      </rPr>
      <t>년</t>
    </r>
    <r>
      <rPr>
        <sz val="10"/>
        <rFont val="돋움"/>
        <family val="3"/>
      </rPr>
      <t>부터 제주특별자치도세임.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</si>
  <si>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>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</si>
  <si>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>: 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 xml:space="preserve">. </t>
    </r>
  </si>
  <si>
    <t>주 : 2006년부터 제주특별자치도  특별회계 예산결산자료임</t>
  </si>
  <si>
    <t xml:space="preserve"> </t>
  </si>
  <si>
    <r>
      <t xml:space="preserve"> </t>
    </r>
    <r>
      <rPr>
        <sz val="10"/>
        <rFont val="Arial"/>
        <family val="2"/>
      </rPr>
      <t xml:space="preserve">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</si>
</sst>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\-#,##0,;\-;"/>
    <numFmt numFmtId="177" formatCode="0;[Red]0"/>
    <numFmt numFmtId="178" formatCode="#,##0;;\-;"/>
    <numFmt numFmtId="179" formatCode="#,##0;[Red]#,##0"/>
    <numFmt numFmtId="180" formatCode="#,##0;\-#,##0;\-;"/>
    <numFmt numFmtId="181" formatCode="#,##0_ "/>
    <numFmt numFmtId="182" formatCode="\-"/>
    <numFmt numFmtId="183" formatCode="#,##0_);[Red]\(#,##0\)"/>
    <numFmt numFmtId="184" formatCode="0.0"/>
    <numFmt numFmtId="185" formatCode="0.0_);[Red]\(0.0\)"/>
    <numFmt numFmtId="186" formatCode="#,##0.0_ "/>
    <numFmt numFmtId="187" formatCode="_-* #,##0.0_-;\-* #,##0.0_-;_-* &quot;-&quot;_-;_-@_-"/>
    <numFmt numFmtId="188" formatCode="#,##0.00;;\-;"/>
    <numFmt numFmtId="189" formatCode="0.00_);[Red]\(0.00\)"/>
    <numFmt numFmtId="190" formatCode="0.00;[Red]0.00"/>
    <numFmt numFmtId="191" formatCode="0.0_ "/>
    <numFmt numFmtId="192" formatCode="#,##0\ \ \ \ \ \ ;;\-\ \ \ \ \ \ \ \ \ \ \ \ ;"/>
    <numFmt numFmtId="193" formatCode="#,##0\ \ \ \ \ \ ;\-#,##0\ \ \ \ \ \ ;\ \-\ \ \ \ \ \ \ \ \ \ \ ;"/>
    <numFmt numFmtId="194" formatCode="#,##0\ \ \ \ \ \ ;;\-;"/>
    <numFmt numFmtId="195" formatCode="#,##0\ \ \ \ \ ;\-#,##0\ \ \ \ \ ;\-\ \ ;"/>
    <numFmt numFmtId="196" formatCode="#,##0;;\-"/>
    <numFmt numFmtId="197" formatCode="_ * #,##0_ ;_ * \-#,##0_ ;_ * &quot;-&quot;_ ;_ @_ "/>
    <numFmt numFmtId="198" formatCode="#,##0.00_ "/>
    <numFmt numFmtId="199" formatCode="#,##0.00_);[Red]\(#,##0.00\)"/>
    <numFmt numFmtId="200" formatCode="0_ "/>
    <numFmt numFmtId="201" formatCode="#,##0_);\(#,##0\)"/>
    <numFmt numFmtId="202" formatCode="\(#,##0\);;\-;"/>
  </numFmts>
  <fonts count="38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sz val="10"/>
      <name val="돋움"/>
      <family val="3"/>
    </font>
    <font>
      <sz val="11"/>
      <name val="돋움"/>
      <family val="3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한양신명조,한컴돋움"/>
      <family val="3"/>
    </font>
    <font>
      <sz val="10"/>
      <color indexed="12"/>
      <name val="Arial"/>
      <family val="2"/>
    </font>
    <font>
      <sz val="9"/>
      <name val="굴림"/>
      <family val="3"/>
    </font>
    <font>
      <sz val="9"/>
      <name val="Arial"/>
      <family val="2"/>
    </font>
    <font>
      <sz val="9"/>
      <name val="돋움"/>
      <family val="3"/>
    </font>
    <font>
      <sz val="12"/>
      <name val="바탕체"/>
      <family val="1"/>
    </font>
    <font>
      <b/>
      <sz val="22"/>
      <name val="Arial"/>
      <family val="2"/>
    </font>
    <font>
      <b/>
      <sz val="22"/>
      <name val="돋움"/>
      <family val="3"/>
    </font>
    <font>
      <sz val="10"/>
      <color indexed="10"/>
      <name val="Arial"/>
      <family val="2"/>
    </font>
    <font>
      <b/>
      <sz val="10"/>
      <color indexed="10"/>
      <name val="돋움"/>
      <family val="3"/>
    </font>
    <font>
      <b/>
      <sz val="10"/>
      <color indexed="8"/>
      <name val="Arial"/>
      <family val="2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b/>
      <sz val="10"/>
      <name val="Arial"/>
      <family val="2"/>
    </font>
    <font>
      <b/>
      <vertAlign val="superscript"/>
      <sz val="18"/>
      <name val="Arial"/>
      <family val="2"/>
    </font>
    <font>
      <sz val="10"/>
      <color indexed="8"/>
      <name val="굴림"/>
      <family val="3"/>
    </font>
    <font>
      <b/>
      <sz val="15"/>
      <name val="Arial"/>
      <family val="2"/>
    </font>
    <font>
      <b/>
      <sz val="15"/>
      <name val="굴림"/>
      <family val="3"/>
    </font>
    <font>
      <b/>
      <vertAlign val="superscript"/>
      <sz val="15"/>
      <name val="Arial"/>
      <family val="2"/>
    </font>
    <font>
      <b/>
      <sz val="15"/>
      <name val="돋움"/>
      <family val="3"/>
    </font>
    <font>
      <b/>
      <sz val="18"/>
      <color indexed="8"/>
      <name val="한양신명조,한컴돋움"/>
      <family val="3"/>
    </font>
    <font>
      <b/>
      <vertAlign val="superscript"/>
      <sz val="18"/>
      <color indexed="8"/>
      <name val="한양신명조,한컴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21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2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0" fillId="0" borderId="4" xfId="0" applyFont="1" applyBorder="1" applyAlignment="1">
      <alignment horizontal="centerContinuous" vertical="center" shrinkToFit="1"/>
    </xf>
    <xf numFmtId="0" fontId="0" fillId="0" borderId="5" xfId="0" applyFont="1" applyBorder="1" applyAlignment="1">
      <alignment horizontal="centerContinuous" vertical="center" shrinkToFit="1"/>
    </xf>
    <xf numFmtId="0" fontId="6" fillId="0" borderId="6" xfId="0" applyFont="1" applyBorder="1" applyAlignment="1">
      <alignment horizontal="centerContinuous" vertical="center" shrinkToFit="1"/>
    </xf>
    <xf numFmtId="0" fontId="6" fillId="0" borderId="5" xfId="0" applyFont="1" applyBorder="1" applyAlignment="1" quotePrefix="1">
      <alignment horizontal="center" vertical="center" wrapText="1" shrinkToFit="1"/>
    </xf>
    <xf numFmtId="0" fontId="6" fillId="0" borderId="7" xfId="0" applyFont="1" applyBorder="1" applyAlignment="1" quotePrefix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Continuous" vertical="center"/>
    </xf>
    <xf numFmtId="0" fontId="6" fillId="0" borderId="4" xfId="0" applyFont="1" applyBorder="1" applyAlignment="1" quotePrefix="1">
      <alignment horizontal="center" vertical="center" wrapText="1" shrinkToFit="1"/>
    </xf>
    <xf numFmtId="0" fontId="6" fillId="0" borderId="2" xfId="0" applyFont="1" applyBorder="1" applyAlignment="1" quotePrefix="1">
      <alignment horizontal="center" vertical="center" wrapText="1" shrinkToFit="1"/>
    </xf>
    <xf numFmtId="0" fontId="6" fillId="0" borderId="7" xfId="0" applyFont="1" applyBorder="1" applyAlignment="1" quotePrefix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180" fontId="11" fillId="0" borderId="0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3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179" fontId="0" fillId="0" borderId="0" xfId="0" applyNumberFormat="1" applyFont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 shrinkToFit="1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right" vertical="center" shrinkToFit="1"/>
    </xf>
    <xf numFmtId="0" fontId="0" fillId="2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 shrinkToFit="1"/>
    </xf>
    <xf numFmtId="200" fontId="11" fillId="0" borderId="11" xfId="17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Fill="1" applyAlignment="1">
      <alignment horizontal="right" vertical="center" shrinkToFit="1"/>
    </xf>
    <xf numFmtId="183" fontId="0" fillId="0" borderId="0" xfId="0" applyNumberFormat="1" applyFont="1" applyFill="1" applyBorder="1" applyAlignment="1">
      <alignment horizontal="right" vertical="center" shrinkToFit="1"/>
    </xf>
    <xf numFmtId="197" fontId="11" fillId="0" borderId="11" xfId="18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181" fontId="0" fillId="0" borderId="11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182" fontId="0" fillId="0" borderId="0" xfId="0" applyNumberFormat="1" applyFont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 shrinkToFit="1"/>
    </xf>
    <xf numFmtId="178" fontId="11" fillId="0" borderId="11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Border="1" applyAlignment="1">
      <alignment horizontal="right" vertical="center" shrinkToFit="1"/>
    </xf>
    <xf numFmtId="180" fontId="11" fillId="0" borderId="11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right" vertical="center" shrinkToFit="1"/>
    </xf>
    <xf numFmtId="180" fontId="11" fillId="0" borderId="3" xfId="0" applyNumberFormat="1" applyFont="1" applyFill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/>
    </xf>
    <xf numFmtId="41" fontId="11" fillId="0" borderId="0" xfId="17" applyFont="1" applyFill="1" applyBorder="1" applyAlignment="1">
      <alignment horizontal="right" vertical="center" shrinkToFit="1"/>
    </xf>
    <xf numFmtId="41" fontId="0" fillId="0" borderId="3" xfId="17" applyFont="1" applyBorder="1" applyAlignment="1">
      <alignment horizontal="right" vertical="center"/>
    </xf>
    <xf numFmtId="41" fontId="11" fillId="0" borderId="11" xfId="17" applyFont="1" applyBorder="1" applyAlignment="1">
      <alignment horizontal="right" vertical="center" shrinkToFit="1"/>
    </xf>
    <xf numFmtId="0" fontId="2" fillId="0" borderId="0" xfId="0" applyFont="1" applyFill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11" fillId="0" borderId="0" xfId="17" applyNumberFormat="1" applyFont="1" applyFill="1" applyBorder="1" applyAlignment="1">
      <alignment shrinkToFit="1"/>
    </xf>
    <xf numFmtId="41" fontId="11" fillId="0" borderId="0" xfId="17" applyFont="1" applyFill="1" applyBorder="1" applyAlignment="1">
      <alignment shrinkToFit="1"/>
    </xf>
    <xf numFmtId="41" fontId="11" fillId="0" borderId="0" xfId="17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41" fontId="11" fillId="0" borderId="0" xfId="17" applyFont="1" applyFill="1" applyBorder="1" applyAlignment="1">
      <alignment horizontal="right" shrinkToFit="1"/>
    </xf>
    <xf numFmtId="41" fontId="11" fillId="0" borderId="0" xfId="17" applyFont="1" applyFill="1" applyBorder="1" applyAlignment="1">
      <alignment horizontal="right"/>
    </xf>
    <xf numFmtId="41" fontId="11" fillId="0" borderId="0" xfId="17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3" xfId="0" applyFont="1" applyBorder="1" applyAlignment="1">
      <alignment horizontal="left" vertical="center" indent="2"/>
    </xf>
    <xf numFmtId="0" fontId="0" fillId="0" borderId="3" xfId="0" applyFont="1" applyFill="1" applyBorder="1" applyAlignment="1">
      <alignment horizontal="center" vertical="center"/>
    </xf>
    <xf numFmtId="197" fontId="11" fillId="0" borderId="11" xfId="18" applyFont="1" applyBorder="1" applyAlignment="1">
      <alignment horizontal="left" vertical="center" indent="5"/>
    </xf>
    <xf numFmtId="0" fontId="11" fillId="0" borderId="11" xfId="0" applyFont="1" applyBorder="1" applyAlignment="1">
      <alignment horizontal="left" vertical="center" indent="5"/>
    </xf>
    <xf numFmtId="0" fontId="0" fillId="0" borderId="0" xfId="0" applyFont="1" applyAlignment="1">
      <alignment vertical="center"/>
    </xf>
    <xf numFmtId="200" fontId="0" fillId="0" borderId="11" xfId="17" applyNumberFormat="1" applyFont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right" vertical="center" indent="1"/>
    </xf>
    <xf numFmtId="0" fontId="0" fillId="0" borderId="3" xfId="0" applyFont="1" applyFill="1" applyBorder="1" applyAlignment="1">
      <alignment horizontal="center" vertical="center"/>
    </xf>
    <xf numFmtId="183" fontId="0" fillId="0" borderId="3" xfId="0" applyNumberFormat="1" applyFont="1" applyFill="1" applyBorder="1" applyAlignment="1">
      <alignment horizontal="right" vertical="center" indent="1"/>
    </xf>
    <xf numFmtId="41" fontId="11" fillId="0" borderId="0" xfId="17" applyFont="1" applyBorder="1" applyAlignment="1">
      <alignment horizontal="right" vertical="center" shrinkToFit="1"/>
    </xf>
    <xf numFmtId="0" fontId="0" fillId="2" borderId="0" xfId="0" applyFont="1" applyFill="1" applyBorder="1" applyAlignment="1">
      <alignment vertical="center" shrinkToFit="1"/>
    </xf>
    <xf numFmtId="183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179" fontId="4" fillId="2" borderId="1" xfId="0" applyNumberFormat="1" applyFont="1" applyFill="1" applyBorder="1" applyAlignment="1">
      <alignment horizontal="center" vertical="center" shrinkToFit="1"/>
    </xf>
    <xf numFmtId="179" fontId="4" fillId="2" borderId="13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179" fontId="4" fillId="2" borderId="12" xfId="0" applyNumberFormat="1" applyFont="1" applyFill="1" applyBorder="1" applyAlignment="1">
      <alignment horizontal="center" vertical="center" shrinkToFit="1"/>
    </xf>
    <xf numFmtId="179" fontId="0" fillId="2" borderId="12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9" fontId="0" fillId="2" borderId="12" xfId="0" applyNumberFormat="1" applyFont="1" applyFill="1" applyBorder="1" applyAlignment="1" quotePrefix="1">
      <alignment horizontal="center" vertical="center" shrinkToFit="1"/>
    </xf>
    <xf numFmtId="179" fontId="0" fillId="2" borderId="2" xfId="0" applyNumberFormat="1" applyFont="1" applyFill="1" applyBorder="1" applyAlignment="1" quotePrefix="1">
      <alignment horizontal="center" vertical="center" shrinkToFit="1"/>
    </xf>
    <xf numFmtId="179" fontId="0" fillId="2" borderId="2" xfId="0" applyNumberFormat="1" applyFont="1" applyFill="1" applyBorder="1" applyAlignment="1">
      <alignment horizontal="center" vertical="center" shrinkToFit="1"/>
    </xf>
    <xf numFmtId="49" fontId="0" fillId="2" borderId="8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6" fillId="2" borderId="4" xfId="0" applyFont="1" applyFill="1" applyBorder="1" applyAlignment="1">
      <alignment horizontal="centerContinuous" vertical="center" shrinkToFit="1"/>
    </xf>
    <xf numFmtId="0" fontId="0" fillId="2" borderId="4" xfId="0" applyFont="1" applyFill="1" applyBorder="1" applyAlignment="1">
      <alignment horizontal="centerContinuous" vertical="center" shrinkToFit="1"/>
    </xf>
    <xf numFmtId="0" fontId="0" fillId="2" borderId="11" xfId="0" applyFont="1" applyFill="1" applyBorder="1" applyAlignment="1" quotePrefix="1">
      <alignment horizontal="center" vertical="center" wrapText="1" shrinkToFit="1"/>
    </xf>
    <xf numFmtId="0" fontId="0" fillId="2" borderId="5" xfId="0" applyFont="1" applyFill="1" applyBorder="1" applyAlignment="1">
      <alignment horizontal="centerContinuous" vertical="center" shrinkToFit="1"/>
    </xf>
    <xf numFmtId="0" fontId="6" fillId="2" borderId="6" xfId="0" applyFont="1" applyFill="1" applyBorder="1" applyAlignment="1">
      <alignment horizontal="centerContinuous" vertical="center" shrinkToFit="1"/>
    </xf>
    <xf numFmtId="0" fontId="6" fillId="2" borderId="5" xfId="0" applyFont="1" applyFill="1" applyBorder="1" applyAlignment="1" quotePrefix="1">
      <alignment horizontal="center" vertical="center" wrapText="1" shrinkToFit="1"/>
    </xf>
    <xf numFmtId="0" fontId="6" fillId="2" borderId="7" xfId="0" applyFont="1" applyFill="1" applyBorder="1" applyAlignment="1" quotePrefix="1">
      <alignment horizontal="center" vertical="center" wrapText="1" shrinkToFit="1"/>
    </xf>
    <xf numFmtId="179" fontId="6" fillId="2" borderId="11" xfId="0" applyNumberFormat="1" applyFont="1" applyFill="1" applyBorder="1" applyAlignment="1">
      <alignment horizontal="center" vertical="center" shrinkToFit="1"/>
    </xf>
    <xf numFmtId="179" fontId="6" fillId="2" borderId="12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wrapText="1"/>
    </xf>
    <xf numFmtId="0" fontId="11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shrinkToFit="1"/>
    </xf>
    <xf numFmtId="0" fontId="8" fillId="2" borderId="18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shrinkToFit="1"/>
    </xf>
    <xf numFmtId="0" fontId="0" fillId="2" borderId="20" xfId="0" applyFont="1" applyFill="1" applyBorder="1" applyAlignment="1">
      <alignment vertical="center"/>
    </xf>
    <xf numFmtId="197" fontId="11" fillId="0" borderId="11" xfId="18" applyFont="1" applyFill="1" applyBorder="1" applyAlignment="1">
      <alignment horizontal="left" vertical="center" indent="3"/>
    </xf>
    <xf numFmtId="0" fontId="11" fillId="0" borderId="11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6" fillId="2" borderId="1" xfId="0" applyFont="1" applyFill="1" applyBorder="1" applyAlignment="1" quotePrefix="1">
      <alignment horizontal="center" vertical="center" shrinkToFit="1"/>
    </xf>
    <xf numFmtId="181" fontId="0" fillId="2" borderId="0" xfId="0" applyNumberFormat="1" applyFont="1" applyFill="1" applyAlignment="1">
      <alignment vertical="center" shrinkToFit="1"/>
    </xf>
    <xf numFmtId="0" fontId="0" fillId="2" borderId="13" xfId="0" applyFont="1" applyFill="1" applyBorder="1" applyAlignment="1">
      <alignment vertical="center" shrinkToFit="1"/>
    </xf>
    <xf numFmtId="181" fontId="4" fillId="2" borderId="1" xfId="0" applyNumberFormat="1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181" fontId="0" fillId="2" borderId="12" xfId="0" applyNumberFormat="1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181" fontId="0" fillId="2" borderId="2" xfId="0" applyNumberFormat="1" applyFont="1" applyFill="1" applyBorder="1" applyAlignment="1" quotePrefix="1">
      <alignment horizontal="center" vertical="center" shrinkToFit="1"/>
    </xf>
    <xf numFmtId="0" fontId="0" fillId="2" borderId="0" xfId="0" applyFont="1" applyFill="1" applyAlignment="1" quotePrefix="1">
      <alignment horizontal="right" vertical="center"/>
    </xf>
    <xf numFmtId="0" fontId="4" fillId="2" borderId="2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197" fontId="11" fillId="0" borderId="11" xfId="18" applyFont="1" applyBorder="1" applyAlignment="1">
      <alignment horizontal="center" vertical="center" shrinkToFit="1"/>
    </xf>
    <xf numFmtId="41" fontId="11" fillId="0" borderId="3" xfId="17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41" fontId="11" fillId="0" borderId="0" xfId="17" applyFont="1" applyFill="1" applyBorder="1" applyAlignment="1">
      <alignment vertical="center" shrinkToFit="1"/>
    </xf>
    <xf numFmtId="41" fontId="11" fillId="0" borderId="0" xfId="17" applyNumberFormat="1" applyFont="1" applyFill="1" applyBorder="1" applyAlignment="1">
      <alignment vertical="center" shrinkToFit="1"/>
    </xf>
    <xf numFmtId="41" fontId="11" fillId="0" borderId="0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00" fontId="11" fillId="0" borderId="0" xfId="17" applyNumberFormat="1" applyFont="1" applyBorder="1" applyAlignment="1">
      <alignment horizontal="center" vertical="center"/>
    </xf>
    <xf numFmtId="183" fontId="11" fillId="0" borderId="0" xfId="0" applyNumberFormat="1" applyFont="1" applyFill="1" applyAlignment="1">
      <alignment horizontal="right" vertical="center" indent="1"/>
    </xf>
    <xf numFmtId="183" fontId="11" fillId="0" borderId="0" xfId="0" applyNumberFormat="1" applyFont="1" applyFill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 shrinkToFit="1"/>
    </xf>
    <xf numFmtId="41" fontId="5" fillId="2" borderId="8" xfId="0" applyNumberFormat="1" applyFont="1" applyFill="1" applyBorder="1" applyAlignment="1">
      <alignment horizontal="center" vertical="center" shrinkToFit="1"/>
    </xf>
    <xf numFmtId="41" fontId="5" fillId="2" borderId="9" xfId="0" applyNumberFormat="1" applyFont="1" applyFill="1" applyBorder="1" applyAlignment="1">
      <alignment horizontal="center" vertical="center" shrinkToFit="1"/>
    </xf>
    <xf numFmtId="178" fontId="5" fillId="2" borderId="8" xfId="0" applyNumberFormat="1" applyFont="1" applyFill="1" applyBorder="1" applyAlignment="1">
      <alignment horizontal="right" vertical="center" shrinkToFit="1"/>
    </xf>
    <xf numFmtId="180" fontId="25" fillId="2" borderId="8" xfId="17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8" fontId="5" fillId="2" borderId="0" xfId="0" applyNumberFormat="1" applyFont="1" applyFill="1" applyAlignment="1">
      <alignment horizontal="center" vertical="center" shrinkToFit="1"/>
    </xf>
    <xf numFmtId="178" fontId="5" fillId="2" borderId="0" xfId="0" applyNumberFormat="1" applyFont="1" applyFill="1" applyAlignment="1" applyProtection="1">
      <alignment horizontal="center" vertical="center" shrinkToFit="1"/>
      <protection locked="0"/>
    </xf>
    <xf numFmtId="178" fontId="0" fillId="2" borderId="0" xfId="0" applyNumberFormat="1" applyFont="1" applyFill="1" applyAlignment="1">
      <alignment horizontal="center" vertical="center" shrinkToFit="1"/>
    </xf>
    <xf numFmtId="178" fontId="0" fillId="2" borderId="8" xfId="0" applyNumberFormat="1" applyFont="1" applyFill="1" applyBorder="1" applyAlignment="1">
      <alignment horizontal="center" vertical="center" shrinkToFit="1"/>
    </xf>
    <xf numFmtId="181" fontId="0" fillId="0" borderId="0" xfId="17" applyNumberFormat="1" applyFont="1" applyBorder="1" applyAlignment="1">
      <alignment horizontal="center" vertical="center"/>
    </xf>
    <xf numFmtId="181" fontId="11" fillId="0" borderId="0" xfId="17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2" borderId="0" xfId="0" applyNumberFormat="1" applyFont="1" applyFill="1" applyBorder="1" applyAlignment="1">
      <alignment horizontal="left" vertical="center" indent="1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 shrinkToFit="1"/>
      <protection locked="0"/>
    </xf>
    <xf numFmtId="0" fontId="0" fillId="2" borderId="0" xfId="0" applyFont="1" applyFill="1" applyAlignment="1" applyProtection="1">
      <alignment horizontal="right" vertical="center"/>
      <protection locked="0"/>
    </xf>
    <xf numFmtId="0" fontId="0" fillId="2" borderId="24" xfId="0" applyFont="1" applyFill="1" applyBorder="1" applyAlignment="1" applyProtection="1">
      <alignment vertical="center" shrinkToFit="1"/>
      <protection locked="0"/>
    </xf>
    <xf numFmtId="0" fontId="4" fillId="2" borderId="13" xfId="0" applyFont="1" applyFill="1" applyBorder="1" applyAlignment="1" applyProtection="1">
      <alignment horizontal="centerContinuous" vertical="center"/>
      <protection locked="0"/>
    </xf>
    <xf numFmtId="0" fontId="0" fillId="2" borderId="13" xfId="0" applyFont="1" applyFill="1" applyBorder="1" applyAlignment="1" applyProtection="1">
      <alignment horizontal="centerContinuous" vertical="center"/>
      <protection locked="0"/>
    </xf>
    <xf numFmtId="0" fontId="0" fillId="2" borderId="24" xfId="0" applyFont="1" applyFill="1" applyBorder="1" applyAlignment="1" applyProtection="1">
      <alignment horizontal="centerContinuous" vertical="center"/>
      <protection locked="0"/>
    </xf>
    <xf numFmtId="0" fontId="0" fillId="2" borderId="13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Continuous" vertical="center"/>
      <protection locked="0"/>
    </xf>
    <xf numFmtId="0" fontId="0" fillId="2" borderId="3" xfId="0" applyFont="1" applyFill="1" applyBorder="1" applyAlignment="1" applyProtection="1">
      <alignment horizontal="centerContinuous" vertical="center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Continuous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vertical="center" shrinkToFit="1"/>
      <protection locked="0"/>
    </xf>
    <xf numFmtId="0" fontId="0" fillId="2" borderId="8" xfId="0" applyFont="1" applyFill="1" applyBorder="1" applyAlignment="1" applyProtection="1">
      <alignment horizontal="centerContinuous" vertical="center"/>
      <protection locked="0"/>
    </xf>
    <xf numFmtId="0" fontId="0" fillId="2" borderId="9" xfId="0" applyFont="1" applyFill="1" applyBorder="1" applyAlignment="1" applyProtection="1">
      <alignment horizontal="centerContinuous" vertical="center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0" xfId="0" applyNumberFormat="1" applyFont="1" applyFill="1" applyBorder="1" applyAlignment="1" applyProtection="1">
      <alignment horizontal="center" vertical="center"/>
      <protection locked="0"/>
    </xf>
    <xf numFmtId="178" fontId="0" fillId="2" borderId="0" xfId="0" applyNumberFormat="1" applyFont="1" applyFill="1" applyBorder="1" applyAlignment="1" applyProtection="1">
      <alignment horizontal="center" vertical="center"/>
      <protection locked="0"/>
    </xf>
    <xf numFmtId="181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17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17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179" fontId="0" fillId="2" borderId="11" xfId="0" applyNumberFormat="1" applyFont="1" applyFill="1" applyBorder="1" applyAlignment="1" applyProtection="1">
      <alignment horizontal="center" vertical="center" shrinkToFit="1"/>
      <protection locked="0"/>
    </xf>
    <xf numFmtId="202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179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179" fontId="0" fillId="2" borderId="6" xfId="0" applyNumberFormat="1" applyFont="1" applyFill="1" applyBorder="1" applyAlignment="1" applyProtection="1">
      <alignment horizontal="center" vertical="center" shrinkToFit="1"/>
      <protection locked="0"/>
    </xf>
    <xf numFmtId="179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8" xfId="0" applyNumberFormat="1" applyFont="1" applyFill="1" applyBorder="1" applyAlignment="1" applyProtection="1">
      <alignment horizontal="right" vertical="center" shrinkToFit="1"/>
      <protection locked="0"/>
    </xf>
    <xf numFmtId="178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202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1" fontId="5" fillId="2" borderId="8" xfId="17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84" fontId="0" fillId="0" borderId="3" xfId="0" applyNumberFormat="1" applyFont="1" applyFill="1" applyBorder="1" applyAlignment="1">
      <alignment horizontal="right" vertical="center"/>
    </xf>
    <xf numFmtId="184" fontId="11" fillId="0" borderId="3" xfId="0" applyNumberFormat="1" applyFont="1" applyFill="1" applyBorder="1" applyAlignment="1">
      <alignment horizontal="right" vertical="center"/>
    </xf>
    <xf numFmtId="189" fontId="11" fillId="0" borderId="3" xfId="0" applyNumberFormat="1" applyFont="1" applyFill="1" applyBorder="1" applyAlignment="1">
      <alignment horizontal="right" vertical="center"/>
    </xf>
    <xf numFmtId="181" fontId="0" fillId="0" borderId="11" xfId="17" applyNumberFormat="1" applyFont="1" applyFill="1" applyBorder="1" applyAlignment="1">
      <alignment horizontal="right" vertical="center"/>
    </xf>
    <xf numFmtId="186" fontId="0" fillId="0" borderId="0" xfId="17" applyNumberFormat="1" applyFont="1" applyFill="1" applyBorder="1" applyAlignment="1">
      <alignment horizontal="right" vertical="center"/>
    </xf>
    <xf numFmtId="183" fontId="0" fillId="0" borderId="0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Border="1" applyAlignment="1">
      <alignment horizontal="right" vertical="center"/>
    </xf>
    <xf numFmtId="181" fontId="11" fillId="0" borderId="11" xfId="17" applyNumberFormat="1" applyFont="1" applyFill="1" applyBorder="1" applyAlignment="1">
      <alignment horizontal="right" vertical="center"/>
    </xf>
    <xf numFmtId="186" fontId="11" fillId="0" borderId="0" xfId="17" applyNumberFormat="1" applyFont="1" applyFill="1" applyBorder="1" applyAlignment="1">
      <alignment horizontal="right" vertical="center"/>
    </xf>
    <xf numFmtId="183" fontId="11" fillId="0" borderId="0" xfId="17" applyNumberFormat="1" applyFont="1" applyFill="1" applyBorder="1" applyAlignment="1">
      <alignment horizontal="right" vertical="center"/>
    </xf>
    <xf numFmtId="181" fontId="11" fillId="0" borderId="0" xfId="17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5" fillId="0" borderId="11" xfId="0" applyFont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3" xfId="0" applyNumberFormat="1" applyFont="1" applyFill="1" applyBorder="1" applyAlignment="1">
      <alignment horizontal="center" vertical="center"/>
    </xf>
    <xf numFmtId="183" fontId="11" fillId="0" borderId="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 shrinkToFit="1"/>
    </xf>
    <xf numFmtId="180" fontId="5" fillId="2" borderId="8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left" vertical="center" indent="1" shrinkToFit="1"/>
    </xf>
    <xf numFmtId="0" fontId="0" fillId="2" borderId="11" xfId="0" applyFont="1" applyFill="1" applyBorder="1" applyAlignment="1" quotePrefix="1">
      <alignment horizontal="left" vertical="center" indent="1" shrinkToFit="1"/>
    </xf>
    <xf numFmtId="0" fontId="0" fillId="2" borderId="6" xfId="0" applyFont="1" applyFill="1" applyBorder="1" applyAlignment="1" quotePrefix="1">
      <alignment horizontal="left" vertical="center" indent="1" shrinkToFit="1"/>
    </xf>
    <xf numFmtId="0" fontId="0" fillId="2" borderId="0" xfId="0" applyFont="1" applyFill="1" applyAlignment="1">
      <alignment vertical="center" shrinkToFit="1"/>
    </xf>
    <xf numFmtId="199" fontId="0" fillId="2" borderId="0" xfId="0" applyNumberFormat="1" applyFont="1" applyFill="1" applyBorder="1" applyAlignment="1">
      <alignment horizontal="right" vertical="center" shrinkToFit="1"/>
    </xf>
    <xf numFmtId="178" fontId="0" fillId="2" borderId="0" xfId="0" applyNumberFormat="1" applyFont="1" applyFill="1" applyBorder="1" applyAlignment="1">
      <alignment horizontal="right" vertical="center" shrinkToFit="1"/>
    </xf>
    <xf numFmtId="189" fontId="0" fillId="2" borderId="0" xfId="0" applyNumberFormat="1" applyFont="1" applyFill="1" applyBorder="1" applyAlignment="1">
      <alignment horizontal="right" vertical="center" shrinkToFit="1"/>
    </xf>
    <xf numFmtId="189" fontId="0" fillId="2" borderId="3" xfId="0" applyNumberFormat="1" applyFont="1" applyFill="1" applyBorder="1" applyAlignment="1">
      <alignment horizontal="right" vertical="center" shrinkToFit="1"/>
    </xf>
    <xf numFmtId="178" fontId="0" fillId="2" borderId="3" xfId="0" applyNumberFormat="1" applyFont="1" applyFill="1" applyBorder="1" applyAlignment="1">
      <alignment horizontal="right" vertical="center" shrinkToFit="1"/>
    </xf>
    <xf numFmtId="189" fontId="0" fillId="2" borderId="9" xfId="0" applyNumberFormat="1" applyFont="1" applyFill="1" applyBorder="1" applyAlignment="1">
      <alignment horizontal="right" vertical="center" shrinkToFit="1"/>
    </xf>
    <xf numFmtId="178" fontId="0" fillId="2" borderId="8" xfId="0" applyNumberFormat="1" applyFont="1" applyFill="1" applyBorder="1" applyAlignment="1">
      <alignment horizontal="right" vertical="center" shrinkToFit="1"/>
    </xf>
    <xf numFmtId="186" fontId="5" fillId="0" borderId="0" xfId="17" applyNumberFormat="1" applyFont="1" applyFill="1" applyBorder="1" applyAlignment="1">
      <alignment horizontal="right" vertical="center"/>
    </xf>
    <xf numFmtId="183" fontId="5" fillId="0" borderId="0" xfId="17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90" fontId="0" fillId="2" borderId="0" xfId="0" applyNumberFormat="1" applyFont="1" applyFill="1" applyBorder="1" applyAlignment="1">
      <alignment horizontal="right" vertical="center" shrinkToFit="1"/>
    </xf>
    <xf numFmtId="199" fontId="0" fillId="2" borderId="8" xfId="0" applyNumberFormat="1" applyFont="1" applyFill="1" applyBorder="1" applyAlignment="1">
      <alignment horizontal="right" vertical="center" shrinkToFit="1"/>
    </xf>
    <xf numFmtId="189" fontId="0" fillId="2" borderId="8" xfId="0" applyNumberFormat="1" applyFont="1" applyFill="1" applyBorder="1" applyAlignment="1">
      <alignment horizontal="right" vertical="center" shrinkToFit="1"/>
    </xf>
    <xf numFmtId="0" fontId="19" fillId="2" borderId="8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189" fontId="11" fillId="0" borderId="0" xfId="0" applyNumberFormat="1" applyFont="1" applyFill="1" applyBorder="1" applyAlignment="1">
      <alignment horizontal="right" vertical="center"/>
    </xf>
    <xf numFmtId="178" fontId="0" fillId="2" borderId="0" xfId="0" applyNumberFormat="1" applyFont="1" applyFill="1" applyBorder="1" applyAlignment="1">
      <alignment horizontal="center" vertical="center" shrinkToFit="1"/>
    </xf>
    <xf numFmtId="41" fontId="0" fillId="2" borderId="11" xfId="17" applyFont="1" applyFill="1" applyBorder="1" applyAlignment="1" applyProtection="1">
      <alignment horizontal="center" vertical="center"/>
      <protection locked="0"/>
    </xf>
    <xf numFmtId="180" fontId="24" fillId="2" borderId="8" xfId="0" applyNumberFormat="1" applyFont="1" applyFill="1" applyBorder="1" applyAlignment="1">
      <alignment horizontal="center" vertical="center" shrinkToFit="1"/>
    </xf>
    <xf numFmtId="41" fontId="0" fillId="2" borderId="0" xfId="0" applyNumberFormat="1" applyFont="1" applyFill="1" applyBorder="1" applyAlignment="1">
      <alignment horizontal="right" vertical="center" shrinkToFit="1"/>
    </xf>
    <xf numFmtId="41" fontId="24" fillId="2" borderId="6" xfId="0" applyNumberFormat="1" applyFont="1" applyFill="1" applyBorder="1" applyAlignment="1">
      <alignment horizontal="center" vertical="center" shrinkToFit="1"/>
    </xf>
    <xf numFmtId="41" fontId="24" fillId="2" borderId="8" xfId="0" applyNumberFormat="1" applyFont="1" applyFill="1" applyBorder="1" applyAlignment="1">
      <alignment horizontal="center" vertical="center" shrinkToFit="1"/>
    </xf>
    <xf numFmtId="41" fontId="24" fillId="2" borderId="8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178" fontId="5" fillId="2" borderId="11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right"/>
    </xf>
    <xf numFmtId="0" fontId="0" fillId="2" borderId="16" xfId="0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top"/>
    </xf>
    <xf numFmtId="0" fontId="26" fillId="2" borderId="9" xfId="0" applyFont="1" applyFill="1" applyBorder="1" applyAlignment="1">
      <alignment horizontal="center" vertical="center" shrinkToFit="1"/>
    </xf>
    <xf numFmtId="180" fontId="27" fillId="2" borderId="8" xfId="0" applyNumberFormat="1" applyFont="1" applyFill="1" applyBorder="1" applyAlignment="1">
      <alignment vertical="center"/>
    </xf>
    <xf numFmtId="0" fontId="26" fillId="2" borderId="6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right"/>
    </xf>
    <xf numFmtId="41" fontId="0" fillId="2" borderId="11" xfId="17" applyFont="1" applyFill="1" applyBorder="1" applyAlignment="1">
      <alignment vertical="center"/>
    </xf>
    <xf numFmtId="41" fontId="0" fillId="2" borderId="6" xfId="17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1" fontId="5" fillId="2" borderId="11" xfId="17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1" fontId="0" fillId="2" borderId="8" xfId="0" applyNumberFormat="1" applyFont="1" applyFill="1" applyBorder="1" applyAlignment="1">
      <alignment horizontal="right" vertical="center" shrinkToFit="1"/>
    </xf>
    <xf numFmtId="41" fontId="0" fillId="2" borderId="9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vertical="center" shrinkToFit="1"/>
    </xf>
    <xf numFmtId="178" fontId="5" fillId="2" borderId="1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8" fontId="29" fillId="2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 shrinkToFit="1"/>
    </xf>
    <xf numFmtId="178" fontId="11" fillId="2" borderId="0" xfId="0" applyNumberFormat="1" applyFont="1" applyFill="1" applyBorder="1" applyAlignment="1">
      <alignment horizontal="center" vertical="center" shrinkToFit="1"/>
    </xf>
    <xf numFmtId="178" fontId="29" fillId="2" borderId="8" xfId="0" applyNumberFormat="1" applyFont="1" applyFill="1" applyBorder="1" applyAlignment="1">
      <alignment horizontal="center" vertical="center"/>
    </xf>
    <xf numFmtId="178" fontId="0" fillId="2" borderId="8" xfId="0" applyNumberFormat="1" applyFont="1" applyFill="1" applyBorder="1" applyAlignment="1">
      <alignment horizontal="center" vertical="center"/>
    </xf>
    <xf numFmtId="192" fontId="0" fillId="2" borderId="11" xfId="0" applyNumberFormat="1" applyFont="1" applyFill="1" applyBorder="1" applyAlignment="1">
      <alignment horizontal="right" vertical="center" shrinkToFit="1"/>
    </xf>
    <xf numFmtId="192" fontId="0" fillId="2" borderId="0" xfId="0" applyNumberFormat="1" applyFont="1" applyFill="1" applyBorder="1" applyAlignment="1">
      <alignment horizontal="right" vertical="center" shrinkToFit="1"/>
    </xf>
    <xf numFmtId="193" fontId="11" fillId="2" borderId="3" xfId="0" applyNumberFormat="1" applyFont="1" applyFill="1" applyBorder="1" applyAlignment="1">
      <alignment horizontal="right" vertical="center" shrinkToFit="1"/>
    </xf>
    <xf numFmtId="192" fontId="0" fillId="2" borderId="6" xfId="0" applyNumberFormat="1" applyFont="1" applyFill="1" applyBorder="1" applyAlignment="1">
      <alignment horizontal="right" vertical="center" shrinkToFit="1"/>
    </xf>
    <xf numFmtId="192" fontId="0" fillId="2" borderId="8" xfId="0" applyNumberFormat="1" applyFont="1" applyFill="1" applyBorder="1" applyAlignment="1">
      <alignment horizontal="right" vertical="center" shrinkToFit="1"/>
    </xf>
    <xf numFmtId="193" fontId="11" fillId="2" borderId="9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 quotePrefix="1">
      <alignment horizontal="left" vertical="center"/>
    </xf>
    <xf numFmtId="192" fontId="5" fillId="2" borderId="11" xfId="0" applyNumberFormat="1" applyFont="1" applyFill="1" applyBorder="1" applyAlignment="1">
      <alignment horizontal="right" vertical="center" shrinkToFit="1"/>
    </xf>
    <xf numFmtId="192" fontId="5" fillId="2" borderId="0" xfId="0" applyNumberFormat="1" applyFont="1" applyFill="1" applyBorder="1" applyAlignment="1">
      <alignment horizontal="right" vertical="center" shrinkToFit="1"/>
    </xf>
    <xf numFmtId="192" fontId="5" fillId="2" borderId="3" xfId="0" applyNumberFormat="1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left" vertical="center" indent="1" shrinkToFit="1"/>
    </xf>
    <xf numFmtId="181" fontId="0" fillId="2" borderId="27" xfId="0" applyNumberFormat="1" applyFont="1" applyFill="1" applyBorder="1" applyAlignment="1">
      <alignment horizontal="right" vertical="center" shrinkToFit="1"/>
    </xf>
    <xf numFmtId="181" fontId="0" fillId="2" borderId="28" xfId="0" applyNumberFormat="1" applyFont="1" applyFill="1" applyBorder="1" applyAlignment="1">
      <alignment horizontal="right" vertical="center" shrinkToFit="1"/>
    </xf>
    <xf numFmtId="181" fontId="0" fillId="2" borderId="0" xfId="0" applyNumberFormat="1" applyFont="1" applyFill="1" applyBorder="1" applyAlignment="1">
      <alignment horizontal="right" vertical="center" shrinkToFit="1"/>
    </xf>
    <xf numFmtId="181" fontId="0" fillId="2" borderId="8" xfId="0" applyNumberFormat="1" applyFont="1" applyFill="1" applyBorder="1" applyAlignment="1">
      <alignment horizontal="right" vertical="center" shrinkToFit="1"/>
    </xf>
    <xf numFmtId="181" fontId="5" fillId="2" borderId="0" xfId="0" applyNumberFormat="1" applyFont="1" applyFill="1" applyBorder="1" applyAlignment="1">
      <alignment horizontal="right" vertical="center" shrinkToFit="1"/>
    </xf>
    <xf numFmtId="181" fontId="5" fillId="2" borderId="28" xfId="0" applyNumberFormat="1" applyFont="1" applyFill="1" applyBorder="1" applyAlignment="1">
      <alignment horizontal="right" vertical="center" shrinkToFit="1"/>
    </xf>
    <xf numFmtId="178" fontId="0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9" fontId="0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indent="1" shrinkToFit="1"/>
      <protection locked="0"/>
    </xf>
    <xf numFmtId="0" fontId="0" fillId="2" borderId="8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 shrinkToFit="1"/>
    </xf>
    <xf numFmtId="179" fontId="0" fillId="2" borderId="0" xfId="0" applyNumberFormat="1" applyFont="1" applyFill="1" applyBorder="1" applyAlignment="1">
      <alignment vertical="center" shrinkToFit="1"/>
    </xf>
    <xf numFmtId="0" fontId="6" fillId="2" borderId="0" xfId="0" applyFont="1" applyFill="1" applyAlignment="1" applyProtection="1">
      <alignment vertical="center"/>
      <protection locked="0"/>
    </xf>
    <xf numFmtId="179" fontId="0" fillId="2" borderId="0" xfId="0" applyNumberFormat="1" applyFont="1" applyFill="1" applyAlignment="1" applyProtection="1">
      <alignment vertical="center"/>
      <protection locked="0"/>
    </xf>
    <xf numFmtId="178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6" xfId="0" applyNumberFormat="1" applyFont="1" applyFill="1" applyBorder="1" applyAlignment="1">
      <alignment horizontal="right" vertical="center" shrinkToFit="1"/>
    </xf>
    <xf numFmtId="41" fontId="0" fillId="2" borderId="3" xfId="0" applyNumberFormat="1" applyFont="1" applyFill="1" applyBorder="1" applyAlignment="1">
      <alignment horizontal="right" vertical="center" shrinkToFit="1"/>
    </xf>
    <xf numFmtId="178" fontId="5" fillId="2" borderId="8" xfId="0" applyNumberFormat="1" applyFont="1" applyFill="1" applyBorder="1" applyAlignment="1">
      <alignment vertical="center" shrinkToFit="1"/>
    </xf>
    <xf numFmtId="183" fontId="0" fillId="0" borderId="0" xfId="17" applyNumberFormat="1" applyFont="1" applyAlignment="1">
      <alignment vertical="center"/>
    </xf>
    <xf numFmtId="1" fontId="0" fillId="0" borderId="0" xfId="17" applyNumberFormat="1" applyFont="1" applyAlignment="1">
      <alignment vertical="center"/>
    </xf>
    <xf numFmtId="183" fontId="11" fillId="0" borderId="0" xfId="17" applyNumberFormat="1" applyFont="1" applyAlignment="1">
      <alignment vertical="center"/>
    </xf>
    <xf numFmtId="1" fontId="11" fillId="0" borderId="0" xfId="17" applyNumberFormat="1" applyFont="1" applyAlignment="1">
      <alignment vertical="center"/>
    </xf>
    <xf numFmtId="183" fontId="11" fillId="0" borderId="0" xfId="0" applyNumberFormat="1" applyFont="1" applyFill="1" applyAlignment="1">
      <alignment vertical="center" shrinkToFit="1"/>
    </xf>
    <xf numFmtId="1" fontId="11" fillId="0" borderId="0" xfId="17" applyNumberFormat="1" applyFont="1" applyFill="1" applyAlignment="1">
      <alignment vertical="center"/>
    </xf>
    <xf numFmtId="179" fontId="5" fillId="2" borderId="0" xfId="0" applyNumberFormat="1" applyFont="1" applyFill="1" applyBorder="1" applyAlignment="1">
      <alignment vertical="center" shrinkToFit="1"/>
    </xf>
    <xf numFmtId="184" fontId="0" fillId="0" borderId="3" xfId="0" applyNumberFormat="1" applyFont="1" applyBorder="1" applyAlignment="1">
      <alignment vertical="center"/>
    </xf>
    <xf numFmtId="184" fontId="11" fillId="0" borderId="3" xfId="0" applyNumberFormat="1" applyFont="1" applyBorder="1" applyAlignment="1">
      <alignment vertical="center"/>
    </xf>
    <xf numFmtId="184" fontId="11" fillId="0" borderId="3" xfId="0" applyNumberFormat="1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vertical="center" shrinkToFit="1"/>
    </xf>
    <xf numFmtId="178" fontId="0" fillId="2" borderId="0" xfId="0" applyNumberFormat="1" applyFont="1" applyFill="1" applyBorder="1" applyAlignment="1">
      <alignment vertical="center" shrinkToFit="1"/>
    </xf>
    <xf numFmtId="41" fontId="0" fillId="2" borderId="0" xfId="0" applyNumberFormat="1" applyFont="1" applyFill="1" applyBorder="1" applyAlignment="1">
      <alignment vertical="center" shrinkToFit="1"/>
    </xf>
    <xf numFmtId="197" fontId="11" fillId="0" borderId="11" xfId="18" applyFont="1" applyBorder="1" applyAlignment="1">
      <alignment horizontal="center" vertical="center"/>
    </xf>
    <xf numFmtId="0" fontId="31" fillId="2" borderId="2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shrinkToFi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31" fillId="2" borderId="20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justify"/>
    </xf>
    <xf numFmtId="0" fontId="6" fillId="2" borderId="0" xfId="0" applyFont="1" applyFill="1" applyBorder="1" applyAlignment="1">
      <alignment horizontal="center" vertical="center" shrinkToFit="1"/>
    </xf>
    <xf numFmtId="0" fontId="31" fillId="2" borderId="6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>
      <alignment/>
    </xf>
    <xf numFmtId="0" fontId="25" fillId="2" borderId="24" xfId="0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shrinkToFit="1"/>
    </xf>
    <xf numFmtId="178" fontId="24" fillId="2" borderId="13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  <xf numFmtId="41" fontId="5" fillId="2" borderId="8" xfId="17" applyFont="1" applyFill="1" applyBorder="1" applyAlignment="1">
      <alignment horizontal="right" vertical="center" shrinkToFit="1"/>
    </xf>
    <xf numFmtId="0" fontId="16" fillId="2" borderId="0" xfId="0" applyFont="1" applyFill="1" applyAlignment="1">
      <alignment horizontal="left"/>
    </xf>
    <xf numFmtId="200" fontId="5" fillId="2" borderId="3" xfId="0" applyNumberFormat="1" applyFont="1" applyFill="1" applyBorder="1" applyAlignment="1">
      <alignment vertical="center" shrinkToFit="1"/>
    </xf>
    <xf numFmtId="0" fontId="11" fillId="0" borderId="8" xfId="0" applyNumberFormat="1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center" vertical="center" shrinkToFit="1"/>
    </xf>
    <xf numFmtId="178" fontId="11" fillId="0" borderId="9" xfId="0" applyNumberFormat="1" applyFont="1" applyFill="1" applyBorder="1" applyAlignment="1">
      <alignment horizontal="center" vertical="center" shrinkToFit="1"/>
    </xf>
    <xf numFmtId="180" fontId="11" fillId="0" borderId="8" xfId="0" applyNumberFormat="1" applyFont="1" applyFill="1" applyBorder="1" applyAlignment="1">
      <alignment horizontal="center" vertical="center" shrinkToFit="1"/>
    </xf>
    <xf numFmtId="180" fontId="25" fillId="2" borderId="6" xfId="17" applyNumberFormat="1" applyFont="1" applyFill="1" applyBorder="1" applyAlignment="1">
      <alignment horizontal="right" vertical="center"/>
    </xf>
    <xf numFmtId="41" fontId="24" fillId="0" borderId="8" xfId="17" applyNumberFormat="1" applyFont="1" applyFill="1" applyBorder="1" applyAlignment="1">
      <alignment shrinkToFit="1"/>
    </xf>
    <xf numFmtId="41" fontId="24" fillId="0" borderId="8" xfId="17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horizontal="left" vertical="center"/>
    </xf>
    <xf numFmtId="179" fontId="0" fillId="2" borderId="8" xfId="0" applyNumberFormat="1" applyFont="1" applyFill="1" applyBorder="1" applyAlignment="1">
      <alignment horizontal="center" vertical="center" shrinkToFit="1"/>
    </xf>
    <xf numFmtId="179" fontId="6" fillId="2" borderId="0" xfId="0" applyNumberFormat="1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vertical="center" shrinkToFit="1"/>
    </xf>
    <xf numFmtId="0" fontId="19" fillId="2" borderId="0" xfId="0" applyFont="1" applyFill="1" applyBorder="1" applyAlignment="1">
      <alignment vertical="center" shrinkToFit="1"/>
    </xf>
    <xf numFmtId="0" fontId="19" fillId="2" borderId="0" xfId="0" applyFont="1" applyFill="1" applyBorder="1" applyAlignment="1" quotePrefix="1">
      <alignment horizontal="right" vertical="center" shrinkToFit="1"/>
    </xf>
    <xf numFmtId="179" fontId="6" fillId="2" borderId="23" xfId="0" applyNumberFormat="1" applyFont="1" applyFill="1" applyBorder="1" applyAlignment="1">
      <alignment horizontal="center" vertical="center" shrinkToFit="1"/>
    </xf>
    <xf numFmtId="179" fontId="0" fillId="2" borderId="13" xfId="0" applyNumberFormat="1" applyFont="1" applyFill="1" applyBorder="1" applyAlignment="1">
      <alignment horizontal="center" vertical="center" shrinkToFit="1"/>
    </xf>
    <xf numFmtId="179" fontId="0" fillId="2" borderId="24" xfId="0" applyNumberFormat="1" applyFont="1" applyFill="1" applyBorder="1" applyAlignment="1">
      <alignment horizontal="center" vertical="center" shrinkToFit="1"/>
    </xf>
    <xf numFmtId="179" fontId="0" fillId="2" borderId="6" xfId="0" applyNumberFormat="1" applyFont="1" applyFill="1" applyBorder="1" applyAlignment="1" quotePrefix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 quotePrefix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179" fontId="0" fillId="2" borderId="9" xfId="0" applyNumberFormat="1" applyFont="1" applyFill="1" applyBorder="1" applyAlignment="1">
      <alignment horizontal="center" vertical="center" shrinkToFit="1"/>
    </xf>
    <xf numFmtId="179" fontId="0" fillId="2" borderId="6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8" fillId="2" borderId="3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37" xfId="0" applyFont="1" applyFill="1" applyBorder="1" applyAlignment="1">
      <alignment horizontal="center" vertical="center" wrapText="1" shrinkToFi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1" fillId="2" borderId="33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195" fontId="5" fillId="2" borderId="11" xfId="0" applyNumberFormat="1" applyFont="1" applyFill="1" applyBorder="1" applyAlignment="1">
      <alignment horizontal="center" vertical="center" shrinkToFit="1"/>
    </xf>
    <xf numFmtId="195" fontId="5" fillId="2" borderId="39" xfId="0" applyNumberFormat="1" applyFont="1" applyFill="1" applyBorder="1" applyAlignment="1">
      <alignment horizontal="center" vertical="center" shrinkToFit="1"/>
    </xf>
    <xf numFmtId="195" fontId="5" fillId="2" borderId="0" xfId="0" applyNumberFormat="1" applyFont="1" applyFill="1" applyBorder="1" applyAlignment="1">
      <alignment horizontal="center" vertical="center" shrinkToFit="1"/>
    </xf>
    <xf numFmtId="195" fontId="5" fillId="2" borderId="28" xfId="0" applyNumberFormat="1" applyFont="1" applyFill="1" applyBorder="1" applyAlignment="1">
      <alignment horizontal="center" vertical="center" shrinkToFit="1"/>
    </xf>
    <xf numFmtId="192" fontId="24" fillId="2" borderId="0" xfId="0" applyNumberFormat="1" applyFont="1" applyFill="1" applyBorder="1" applyAlignment="1">
      <alignment horizontal="right" vertical="center" shrinkToFit="1"/>
    </xf>
    <xf numFmtId="192" fontId="24" fillId="2" borderId="28" xfId="0" applyNumberFormat="1" applyFont="1" applyFill="1" applyBorder="1" applyAlignment="1">
      <alignment horizontal="right" vertical="center" shrinkToFit="1"/>
    </xf>
    <xf numFmtId="195" fontId="5" fillId="2" borderId="3" xfId="0" applyNumberFormat="1" applyFont="1" applyFill="1" applyBorder="1" applyAlignment="1">
      <alignment horizontal="center" vertical="center" shrinkToFit="1"/>
    </xf>
    <xf numFmtId="195" fontId="5" fillId="2" borderId="38" xfId="0" applyNumberFormat="1" applyFont="1" applyFill="1" applyBorder="1" applyAlignment="1">
      <alignment horizontal="center" vertical="center" shrinkToFit="1"/>
    </xf>
    <xf numFmtId="195" fontId="0" fillId="2" borderId="40" xfId="0" applyNumberFormat="1" applyFont="1" applyFill="1" applyBorder="1" applyAlignment="1">
      <alignment horizontal="center" vertical="center" shrinkToFit="1"/>
    </xf>
    <xf numFmtId="195" fontId="0" fillId="2" borderId="39" xfId="0" applyNumberFormat="1" applyFont="1" applyFill="1" applyBorder="1" applyAlignment="1">
      <alignment horizontal="center" vertical="center" shrinkToFit="1"/>
    </xf>
    <xf numFmtId="195" fontId="0" fillId="2" borderId="27" xfId="0" applyNumberFormat="1" applyFont="1" applyFill="1" applyBorder="1" applyAlignment="1">
      <alignment horizontal="center" vertical="center" shrinkToFit="1"/>
    </xf>
    <xf numFmtId="195" fontId="0" fillId="2" borderId="28" xfId="0" applyNumberFormat="1" applyFont="1" applyFill="1" applyBorder="1" applyAlignment="1">
      <alignment horizontal="center" vertical="center" shrinkToFit="1"/>
    </xf>
    <xf numFmtId="192" fontId="0" fillId="2" borderId="27" xfId="0" applyNumberFormat="1" applyFont="1" applyFill="1" applyBorder="1" applyAlignment="1">
      <alignment horizontal="right" vertical="center" shrinkToFit="1"/>
    </xf>
    <xf numFmtId="192" fontId="0" fillId="2" borderId="28" xfId="0" applyNumberFormat="1" applyFont="1" applyFill="1" applyBorder="1" applyAlignment="1">
      <alignment horizontal="right" vertical="center" shrinkToFit="1"/>
    </xf>
    <xf numFmtId="195" fontId="0" fillId="2" borderId="41" xfId="0" applyNumberFormat="1" applyFont="1" applyFill="1" applyBorder="1" applyAlignment="1">
      <alignment horizontal="center" vertical="center" shrinkToFit="1"/>
    </xf>
    <xf numFmtId="195" fontId="0" fillId="2" borderId="38" xfId="0" applyNumberFormat="1" applyFont="1" applyFill="1" applyBorder="1" applyAlignment="1">
      <alignment horizontal="center" vertical="center" shrinkToFit="1"/>
    </xf>
    <xf numFmtId="195" fontId="0" fillId="2" borderId="11" xfId="0" applyNumberFormat="1" applyFont="1" applyFill="1" applyBorder="1" applyAlignment="1">
      <alignment horizontal="center" vertical="center" shrinkToFit="1"/>
    </xf>
    <xf numFmtId="195" fontId="0" fillId="2" borderId="0" xfId="0" applyNumberFormat="1" applyFont="1" applyFill="1" applyBorder="1" applyAlignment="1">
      <alignment horizontal="center" vertical="center" shrinkToFit="1"/>
    </xf>
    <xf numFmtId="192" fontId="0" fillId="2" borderId="0" xfId="0" applyNumberFormat="1" applyFont="1" applyFill="1" applyBorder="1" applyAlignment="1">
      <alignment horizontal="right" vertical="center" shrinkToFit="1"/>
    </xf>
    <xf numFmtId="195" fontId="0" fillId="2" borderId="3" xfId="0" applyNumberFormat="1" applyFont="1" applyFill="1" applyBorder="1" applyAlignment="1">
      <alignment horizontal="center" vertical="center" shrinkToFit="1"/>
    </xf>
    <xf numFmtId="195" fontId="0" fillId="2" borderId="6" xfId="0" applyNumberFormat="1" applyFont="1" applyFill="1" applyBorder="1" applyAlignment="1">
      <alignment horizontal="center" vertical="center" shrinkToFit="1"/>
    </xf>
    <xf numFmtId="195" fontId="0" fillId="2" borderId="8" xfId="0" applyNumberFormat="1" applyFont="1" applyFill="1" applyBorder="1" applyAlignment="1">
      <alignment horizontal="center" vertical="center" shrinkToFit="1"/>
    </xf>
    <xf numFmtId="192" fontId="0" fillId="2" borderId="8" xfId="0" applyNumberFormat="1" applyFont="1" applyFill="1" applyBorder="1" applyAlignment="1">
      <alignment horizontal="right" vertical="center" shrinkToFit="1"/>
    </xf>
    <xf numFmtId="195" fontId="0" fillId="2" borderId="9" xfId="0" applyNumberFormat="1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 quotePrefix="1">
      <alignment horizontal="center" vertical="center" shrinkToFit="1"/>
      <protection locked="0"/>
    </xf>
    <xf numFmtId="0" fontId="0" fillId="2" borderId="8" xfId="0" applyFont="1" applyFill="1" applyBorder="1" applyAlignment="1" applyProtection="1" quotePrefix="1">
      <alignment horizontal="center" vertical="center" shrinkToFit="1"/>
      <protection locked="0"/>
    </xf>
    <xf numFmtId="0" fontId="0" fillId="2" borderId="9" xfId="0" applyFont="1" applyFill="1" applyBorder="1" applyAlignment="1" applyProtection="1" quotePrefix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202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202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7">
      <selection activeCell="N27" sqref="N27"/>
    </sheetView>
  </sheetViews>
  <sheetFormatPr defaultColWidth="9.140625" defaultRowHeight="12.75"/>
  <cols>
    <col min="1" max="1" width="11.421875" style="92" customWidth="1"/>
    <col min="2" max="2" width="11.140625" style="92" customWidth="1"/>
    <col min="3" max="7" width="10.140625" style="92" customWidth="1"/>
    <col min="8" max="8" width="8.8515625" style="92" customWidth="1"/>
    <col min="9" max="9" width="11.57421875" style="92" customWidth="1"/>
    <col min="10" max="10" width="10.57421875" style="92" customWidth="1"/>
    <col min="11" max="13" width="10.140625" style="92" customWidth="1"/>
    <col min="14" max="14" width="12.28125" style="92" customWidth="1"/>
    <col min="15" max="15" width="10.140625" style="92" customWidth="1"/>
    <col min="16" max="16" width="12.28125" style="92" customWidth="1"/>
    <col min="17" max="16384" width="9.140625" style="92" customWidth="1"/>
  </cols>
  <sheetData>
    <row r="1" spans="1:13" s="1" customFormat="1" ht="25.5" customHeight="1">
      <c r="A1" s="546" t="s">
        <v>309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373"/>
    </row>
    <row r="2" spans="1:14" s="1" customFormat="1" ht="24.75" customHeight="1">
      <c r="A2" s="551" t="s">
        <v>310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3" s="1" customFormat="1" ht="15.75" customHeight="1">
      <c r="A3" s="164" t="s">
        <v>33</v>
      </c>
      <c r="B3" s="164"/>
      <c r="C3" s="2"/>
      <c r="D3" s="2"/>
      <c r="E3" s="2"/>
      <c r="F3" s="2"/>
      <c r="G3" s="2"/>
      <c r="H3" s="2"/>
      <c r="I3" s="2"/>
      <c r="J3" s="2"/>
      <c r="K3" s="3" t="s">
        <v>34</v>
      </c>
      <c r="M3" s="3"/>
    </row>
    <row r="4" spans="1:12" s="1" customFormat="1" ht="19.5" customHeight="1">
      <c r="A4" s="552" t="s">
        <v>247</v>
      </c>
      <c r="B4" s="4" t="s">
        <v>35</v>
      </c>
      <c r="C4" s="543" t="s">
        <v>36</v>
      </c>
      <c r="D4" s="544"/>
      <c r="E4" s="544"/>
      <c r="F4" s="544"/>
      <c r="G4" s="544"/>
      <c r="H4" s="544"/>
      <c r="I4" s="544"/>
      <c r="J4" s="544"/>
      <c r="K4" s="374" t="s">
        <v>249</v>
      </c>
      <c r="L4" s="376"/>
    </row>
    <row r="5" spans="1:12" s="1" customFormat="1" ht="19.5" customHeight="1">
      <c r="A5" s="553"/>
      <c r="B5" s="166"/>
      <c r="C5" s="167" t="s">
        <v>37</v>
      </c>
      <c r="D5" s="543" t="s">
        <v>38</v>
      </c>
      <c r="E5" s="544"/>
      <c r="F5" s="544"/>
      <c r="G5" s="544"/>
      <c r="H5" s="544"/>
      <c r="I5" s="544"/>
      <c r="J5" s="545"/>
      <c r="K5" s="168"/>
      <c r="L5" s="376"/>
    </row>
    <row r="6" spans="1:11" s="1" customFormat="1" ht="19.5" customHeight="1">
      <c r="A6" s="553"/>
      <c r="B6" s="166"/>
      <c r="C6" s="168"/>
      <c r="D6" s="167" t="s">
        <v>39</v>
      </c>
      <c r="E6" s="169" t="s">
        <v>40</v>
      </c>
      <c r="F6" s="169" t="s">
        <v>41</v>
      </c>
      <c r="G6" s="169" t="s">
        <v>42</v>
      </c>
      <c r="H6" s="169" t="s">
        <v>43</v>
      </c>
      <c r="I6" s="170" t="s">
        <v>44</v>
      </c>
      <c r="J6" s="169" t="s">
        <v>46</v>
      </c>
      <c r="K6" s="376"/>
    </row>
    <row r="7" spans="1:11" s="1" customFormat="1" ht="18.75" customHeight="1">
      <c r="A7" s="553"/>
      <c r="B7" s="166" t="s">
        <v>48</v>
      </c>
      <c r="C7" s="168"/>
      <c r="D7" s="168"/>
      <c r="E7" s="166"/>
      <c r="F7" s="166"/>
      <c r="G7" s="166"/>
      <c r="H7" s="166"/>
      <c r="I7" s="166"/>
      <c r="J7" s="166" t="s">
        <v>49</v>
      </c>
      <c r="K7" s="376"/>
    </row>
    <row r="8" spans="1:11" s="1" customFormat="1" ht="18.75" customHeight="1">
      <c r="A8" s="554"/>
      <c r="B8" s="5" t="s">
        <v>51</v>
      </c>
      <c r="C8" s="171" t="s">
        <v>52</v>
      </c>
      <c r="D8" s="171" t="s">
        <v>53</v>
      </c>
      <c r="E8" s="172" t="s">
        <v>54</v>
      </c>
      <c r="F8" s="172" t="s">
        <v>55</v>
      </c>
      <c r="G8" s="172" t="s">
        <v>56</v>
      </c>
      <c r="H8" s="173" t="s">
        <v>227</v>
      </c>
      <c r="I8" s="172" t="s">
        <v>57</v>
      </c>
      <c r="J8" s="5" t="s">
        <v>58</v>
      </c>
      <c r="K8" s="376"/>
    </row>
    <row r="9" spans="1:11" ht="17.25" customHeight="1">
      <c r="A9" s="91" t="s">
        <v>60</v>
      </c>
      <c r="B9" s="106">
        <v>318274655</v>
      </c>
      <c r="C9" s="106">
        <v>311137317</v>
      </c>
      <c r="D9" s="106">
        <v>173090198</v>
      </c>
      <c r="E9" s="107">
        <v>122420223</v>
      </c>
      <c r="F9" s="107">
        <v>36519192</v>
      </c>
      <c r="G9" s="107">
        <v>14150783</v>
      </c>
      <c r="H9" s="96">
        <v>0</v>
      </c>
      <c r="I9" s="96">
        <v>0</v>
      </c>
      <c r="J9" s="96">
        <v>0</v>
      </c>
      <c r="K9" s="95" t="s">
        <v>60</v>
      </c>
    </row>
    <row r="10" spans="1:11" ht="17.25" customHeight="1">
      <c r="A10" s="91" t="s">
        <v>61</v>
      </c>
      <c r="B10" s="106">
        <v>357122760</v>
      </c>
      <c r="C10" s="106">
        <v>350068033</v>
      </c>
      <c r="D10" s="106">
        <v>198047001</v>
      </c>
      <c r="E10" s="107">
        <v>134668486</v>
      </c>
      <c r="F10" s="107">
        <v>35812933</v>
      </c>
      <c r="G10" s="107">
        <v>27565582</v>
      </c>
      <c r="H10" s="96">
        <v>0</v>
      </c>
      <c r="I10" s="96">
        <v>0</v>
      </c>
      <c r="J10" s="96">
        <v>0</v>
      </c>
      <c r="K10" s="95" t="s">
        <v>61</v>
      </c>
    </row>
    <row r="11" spans="1:11" ht="17.25" customHeight="1">
      <c r="A11" s="91" t="s">
        <v>62</v>
      </c>
      <c r="B11" s="108">
        <v>354232</v>
      </c>
      <c r="C11" s="108">
        <v>344661</v>
      </c>
      <c r="D11" s="108">
        <v>191638</v>
      </c>
      <c r="E11" s="109">
        <v>137276</v>
      </c>
      <c r="F11" s="109">
        <v>44547</v>
      </c>
      <c r="G11" s="109">
        <v>2988</v>
      </c>
      <c r="H11" s="109">
        <v>6827</v>
      </c>
      <c r="I11" s="160" t="s">
        <v>8</v>
      </c>
      <c r="J11" s="160" t="s">
        <v>8</v>
      </c>
      <c r="K11" s="95" t="s">
        <v>62</v>
      </c>
    </row>
    <row r="12" spans="1:11" s="48" customFormat="1" ht="17.25" customHeight="1">
      <c r="A12" s="39" t="s">
        <v>311</v>
      </c>
      <c r="B12" s="116">
        <f>SUM(C12,J24:N24)</f>
        <v>373642</v>
      </c>
      <c r="C12" s="117">
        <f>SUM(D12,B24,H24,I24)</f>
        <v>357820</v>
      </c>
      <c r="D12" s="117">
        <f>SUM(E12:J12)</f>
        <v>207990</v>
      </c>
      <c r="E12" s="117">
        <v>146877</v>
      </c>
      <c r="F12" s="117">
        <v>50461</v>
      </c>
      <c r="G12" s="117">
        <v>3096</v>
      </c>
      <c r="H12" s="117">
        <v>7556</v>
      </c>
      <c r="I12" s="245" t="s">
        <v>312</v>
      </c>
      <c r="J12" s="245" t="s">
        <v>312</v>
      </c>
      <c r="K12" s="43" t="s">
        <v>311</v>
      </c>
    </row>
    <row r="13" spans="1:11" s="48" customFormat="1" ht="17.25" customHeight="1">
      <c r="A13" s="39" t="s">
        <v>345</v>
      </c>
      <c r="B13" s="116">
        <v>438882</v>
      </c>
      <c r="C13" s="117">
        <v>429182</v>
      </c>
      <c r="D13" s="117">
        <v>255384</v>
      </c>
      <c r="E13" s="117">
        <v>186146</v>
      </c>
      <c r="F13" s="117">
        <v>52992</v>
      </c>
      <c r="G13" s="117">
        <v>6878</v>
      </c>
      <c r="H13" s="117">
        <v>9368</v>
      </c>
      <c r="I13" s="245" t="s">
        <v>312</v>
      </c>
      <c r="J13" s="245" t="s">
        <v>312</v>
      </c>
      <c r="K13" s="43" t="s">
        <v>345</v>
      </c>
    </row>
    <row r="14" spans="1:11" s="246" customFormat="1" ht="17.25" customHeight="1">
      <c r="A14" s="68" t="s">
        <v>346</v>
      </c>
      <c r="B14" s="451">
        <v>388968</v>
      </c>
      <c r="C14" s="261">
        <v>369493</v>
      </c>
      <c r="D14" s="261">
        <v>225128</v>
      </c>
      <c r="E14" s="261">
        <v>145852</v>
      </c>
      <c r="F14" s="261">
        <v>64552</v>
      </c>
      <c r="G14" s="261">
        <v>7719</v>
      </c>
      <c r="H14" s="261">
        <v>7005</v>
      </c>
      <c r="I14" s="496" t="s">
        <v>312</v>
      </c>
      <c r="J14" s="497" t="s">
        <v>312</v>
      </c>
      <c r="K14" s="69" t="s">
        <v>350</v>
      </c>
    </row>
    <row r="15" spans="1:14" ht="9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3"/>
    </row>
    <row r="16" spans="1:17" s="1" customFormat="1" ht="19.5" customHeight="1">
      <c r="A16" s="552" t="s">
        <v>247</v>
      </c>
      <c r="B16" s="555" t="s">
        <v>251</v>
      </c>
      <c r="C16" s="556"/>
      <c r="D16" s="556"/>
      <c r="E16" s="556"/>
      <c r="F16" s="556"/>
      <c r="G16" s="556"/>
      <c r="H16" s="556"/>
      <c r="I16" s="557"/>
      <c r="J16" s="174" t="s">
        <v>63</v>
      </c>
      <c r="K16" s="174" t="s">
        <v>64</v>
      </c>
      <c r="L16" s="175" t="s">
        <v>606</v>
      </c>
      <c r="M16" s="174" t="s">
        <v>65</v>
      </c>
      <c r="N16" s="4" t="s">
        <v>45</v>
      </c>
      <c r="O16" s="548" t="s">
        <v>248</v>
      </c>
      <c r="P16" s="176"/>
      <c r="Q16" s="177"/>
    </row>
    <row r="17" spans="1:17" s="1" customFormat="1" ht="19.5" customHeight="1">
      <c r="A17" s="553"/>
      <c r="B17" s="558" t="s">
        <v>250</v>
      </c>
      <c r="C17" s="559"/>
      <c r="D17" s="559"/>
      <c r="E17" s="559"/>
      <c r="F17" s="559"/>
      <c r="G17" s="560"/>
      <c r="H17" s="178" t="s">
        <v>66</v>
      </c>
      <c r="I17" s="178" t="s">
        <v>67</v>
      </c>
      <c r="J17" s="179"/>
      <c r="K17" s="179"/>
      <c r="L17" s="511" t="s">
        <v>607</v>
      </c>
      <c r="M17" s="179"/>
      <c r="N17" s="179"/>
      <c r="O17" s="549"/>
      <c r="P17" s="177"/>
      <c r="Q17" s="177"/>
    </row>
    <row r="18" spans="1:17" s="1" customFormat="1" ht="19.5" customHeight="1">
      <c r="A18" s="553"/>
      <c r="B18" s="167" t="s">
        <v>39</v>
      </c>
      <c r="C18" s="167" t="s">
        <v>47</v>
      </c>
      <c r="D18" s="174" t="s">
        <v>605</v>
      </c>
      <c r="E18" s="174" t="s">
        <v>68</v>
      </c>
      <c r="F18" s="174" t="s">
        <v>69</v>
      </c>
      <c r="G18" s="174" t="s">
        <v>70</v>
      </c>
      <c r="H18" s="179"/>
      <c r="I18" s="179"/>
      <c r="J18" s="179"/>
      <c r="K18" s="179"/>
      <c r="L18" s="180"/>
      <c r="M18" s="179" t="s">
        <v>71</v>
      </c>
      <c r="O18" s="549"/>
      <c r="P18" s="177"/>
      <c r="Q18" s="177"/>
    </row>
    <row r="19" spans="1:17" s="1" customFormat="1" ht="19.5" customHeight="1">
      <c r="A19" s="553"/>
      <c r="B19" s="168"/>
      <c r="C19" s="168" t="s">
        <v>50</v>
      </c>
      <c r="D19" s="179" t="s">
        <v>72</v>
      </c>
      <c r="E19" s="179"/>
      <c r="F19" s="181" t="s">
        <v>73</v>
      </c>
      <c r="G19" s="179"/>
      <c r="H19" s="179"/>
      <c r="I19" s="181" t="s">
        <v>74</v>
      </c>
      <c r="J19" s="179"/>
      <c r="K19" s="179"/>
      <c r="L19" s="180" t="s">
        <v>252</v>
      </c>
      <c r="M19" s="179" t="s">
        <v>75</v>
      </c>
      <c r="N19" s="179" t="s">
        <v>348</v>
      </c>
      <c r="O19" s="549"/>
      <c r="P19" s="177"/>
      <c r="Q19" s="177"/>
    </row>
    <row r="20" spans="1:17" s="1" customFormat="1" ht="19.5" customHeight="1">
      <c r="A20" s="554"/>
      <c r="B20" s="5" t="s">
        <v>53</v>
      </c>
      <c r="C20" s="171" t="s">
        <v>59</v>
      </c>
      <c r="D20" s="182" t="s">
        <v>76</v>
      </c>
      <c r="E20" s="182" t="s">
        <v>77</v>
      </c>
      <c r="F20" s="182" t="s">
        <v>78</v>
      </c>
      <c r="G20" s="182" t="s">
        <v>79</v>
      </c>
      <c r="H20" s="182" t="s">
        <v>80</v>
      </c>
      <c r="I20" s="183" t="s">
        <v>81</v>
      </c>
      <c r="J20" s="182" t="s">
        <v>82</v>
      </c>
      <c r="K20" s="182" t="s">
        <v>83</v>
      </c>
      <c r="L20" s="184" t="s">
        <v>253</v>
      </c>
      <c r="M20" s="183" t="s">
        <v>84</v>
      </c>
      <c r="N20" s="183" t="s">
        <v>349</v>
      </c>
      <c r="O20" s="550"/>
      <c r="P20" s="177"/>
      <c r="Q20" s="177"/>
    </row>
    <row r="21" spans="1:17" ht="16.5" customHeight="1">
      <c r="A21" s="91" t="s">
        <v>60</v>
      </c>
      <c r="B21" s="107">
        <v>128303674</v>
      </c>
      <c r="C21" s="107">
        <v>112897691</v>
      </c>
      <c r="D21" s="107">
        <v>2989078</v>
      </c>
      <c r="E21" s="107">
        <v>12035357</v>
      </c>
      <c r="F21" s="107">
        <v>381548</v>
      </c>
      <c r="G21" s="107">
        <v>0</v>
      </c>
      <c r="H21" s="107">
        <v>47054</v>
      </c>
      <c r="I21" s="107">
        <v>9696391</v>
      </c>
      <c r="J21" s="107">
        <v>541</v>
      </c>
      <c r="K21" s="107">
        <v>6111661</v>
      </c>
      <c r="L21" s="107">
        <v>0</v>
      </c>
      <c r="M21" s="107">
        <v>1025136</v>
      </c>
      <c r="N21" s="161" t="s">
        <v>228</v>
      </c>
      <c r="O21" s="95" t="s">
        <v>60</v>
      </c>
      <c r="P21" s="96"/>
      <c r="Q21" s="94"/>
    </row>
    <row r="22" spans="1:17" ht="16.5" customHeight="1">
      <c r="A22" s="91" t="s">
        <v>61</v>
      </c>
      <c r="B22" s="107">
        <v>142631968</v>
      </c>
      <c r="C22" s="107">
        <v>127017550</v>
      </c>
      <c r="D22" s="107">
        <v>2256630</v>
      </c>
      <c r="E22" s="107">
        <v>13022501</v>
      </c>
      <c r="F22" s="107">
        <v>335287</v>
      </c>
      <c r="G22" s="107">
        <v>0</v>
      </c>
      <c r="H22" s="107">
        <v>58548</v>
      </c>
      <c r="I22" s="107">
        <v>9330516</v>
      </c>
      <c r="J22" s="107">
        <v>1219</v>
      </c>
      <c r="K22" s="107">
        <v>6140971</v>
      </c>
      <c r="L22" s="107">
        <v>-10519</v>
      </c>
      <c r="M22" s="107">
        <v>923056</v>
      </c>
      <c r="N22" s="161" t="s">
        <v>228</v>
      </c>
      <c r="O22" s="95" t="s">
        <v>61</v>
      </c>
      <c r="P22" s="96"/>
      <c r="Q22" s="94"/>
    </row>
    <row r="23" spans="1:17" ht="16.5" customHeight="1">
      <c r="A23" s="91" t="s">
        <v>62</v>
      </c>
      <c r="B23" s="109">
        <v>136956</v>
      </c>
      <c r="C23" s="109">
        <v>121257</v>
      </c>
      <c r="D23" s="109">
        <v>1979</v>
      </c>
      <c r="E23" s="109">
        <v>13347</v>
      </c>
      <c r="F23" s="109">
        <v>373</v>
      </c>
      <c r="G23" s="109" t="s">
        <v>8</v>
      </c>
      <c r="H23" s="109">
        <v>166</v>
      </c>
      <c r="I23" s="109">
        <v>15901</v>
      </c>
      <c r="J23" s="109">
        <v>1</v>
      </c>
      <c r="K23" s="109">
        <v>5941</v>
      </c>
      <c r="L23" s="109">
        <v>43</v>
      </c>
      <c r="M23" s="109">
        <v>1491</v>
      </c>
      <c r="N23" s="109">
        <v>2095</v>
      </c>
      <c r="O23" s="95" t="s">
        <v>62</v>
      </c>
      <c r="P23" s="96"/>
      <c r="Q23" s="94"/>
    </row>
    <row r="24" spans="1:17" s="48" customFormat="1" ht="16.5" customHeight="1">
      <c r="A24" s="39" t="s">
        <v>311</v>
      </c>
      <c r="B24" s="117">
        <f>SUM(C24:G24)</f>
        <v>132033</v>
      </c>
      <c r="C24" s="117">
        <v>116290</v>
      </c>
      <c r="D24" s="117">
        <v>2105</v>
      </c>
      <c r="E24" s="117">
        <v>13282</v>
      </c>
      <c r="F24" s="117">
        <v>356</v>
      </c>
      <c r="G24" s="346" t="s">
        <v>312</v>
      </c>
      <c r="H24" s="117">
        <v>101</v>
      </c>
      <c r="I24" s="117">
        <v>17696</v>
      </c>
      <c r="J24" s="117">
        <v>38</v>
      </c>
      <c r="K24" s="117">
        <v>5900</v>
      </c>
      <c r="L24" s="121">
        <v>17</v>
      </c>
      <c r="M24" s="117">
        <v>2621</v>
      </c>
      <c r="N24" s="125">
        <v>7246</v>
      </c>
      <c r="O24" s="43" t="s">
        <v>311</v>
      </c>
      <c r="P24" s="44"/>
      <c r="Q24" s="44"/>
    </row>
    <row r="25" spans="1:17" s="48" customFormat="1" ht="16.5" customHeight="1">
      <c r="A25" s="39" t="s">
        <v>345</v>
      </c>
      <c r="B25" s="117">
        <v>137929</v>
      </c>
      <c r="C25" s="117">
        <v>121341</v>
      </c>
      <c r="D25" s="117">
        <v>2158</v>
      </c>
      <c r="E25" s="117">
        <v>13798</v>
      </c>
      <c r="F25" s="117">
        <v>632</v>
      </c>
      <c r="G25" s="346"/>
      <c r="H25" s="117">
        <v>82</v>
      </c>
      <c r="I25" s="117">
        <v>24522</v>
      </c>
      <c r="J25" s="117"/>
      <c r="K25" s="117">
        <v>6238</v>
      </c>
      <c r="L25" s="121">
        <v>3</v>
      </c>
      <c r="M25" s="117">
        <v>3459</v>
      </c>
      <c r="N25" s="125">
        <v>11265</v>
      </c>
      <c r="O25" s="43" t="s">
        <v>345</v>
      </c>
      <c r="P25" s="44"/>
      <c r="Q25" s="44"/>
    </row>
    <row r="26" spans="1:17" s="246" customFormat="1" ht="16.5" customHeight="1">
      <c r="A26" s="247" t="s">
        <v>346</v>
      </c>
      <c r="B26" s="261">
        <v>123973</v>
      </c>
      <c r="C26" s="261">
        <v>106874</v>
      </c>
      <c r="D26" s="261">
        <v>2443</v>
      </c>
      <c r="E26" s="261">
        <v>14229</v>
      </c>
      <c r="F26" s="261">
        <v>427</v>
      </c>
      <c r="G26" s="261">
        <v>0</v>
      </c>
      <c r="H26" s="261">
        <v>73</v>
      </c>
      <c r="I26" s="261">
        <v>20319</v>
      </c>
      <c r="J26" s="261">
        <v>4</v>
      </c>
      <c r="K26" s="261">
        <v>6198</v>
      </c>
      <c r="L26" s="347">
        <v>-2258</v>
      </c>
      <c r="M26" s="261">
        <v>3712</v>
      </c>
      <c r="N26" s="493">
        <v>11819</v>
      </c>
      <c r="O26" s="69" t="s">
        <v>347</v>
      </c>
      <c r="P26" s="99"/>
      <c r="Q26" s="99"/>
    </row>
    <row r="27" spans="1:15" s="103" customFormat="1" ht="15" customHeight="1">
      <c r="A27" s="100" t="s">
        <v>226</v>
      </c>
      <c r="B27" s="101"/>
      <c r="C27" s="102"/>
      <c r="D27" s="102"/>
      <c r="E27" s="102"/>
      <c r="F27" s="102"/>
      <c r="G27" s="102"/>
      <c r="H27" s="102"/>
      <c r="I27" s="102"/>
      <c r="J27" s="102"/>
      <c r="O27" s="104" t="s">
        <v>86</v>
      </c>
    </row>
    <row r="28" s="103" customFormat="1" ht="15" customHeight="1">
      <c r="A28" s="103" t="s">
        <v>258</v>
      </c>
    </row>
    <row r="29" s="103" customFormat="1" ht="14.25" customHeight="1">
      <c r="A29" s="103" t="s">
        <v>259</v>
      </c>
    </row>
    <row r="30" ht="12.75">
      <c r="A30" s="105"/>
    </row>
  </sheetData>
  <mergeCells count="9">
    <mergeCell ref="C4:J4"/>
    <mergeCell ref="D5:J5"/>
    <mergeCell ref="A1:L1"/>
    <mergeCell ref="O16:O20"/>
    <mergeCell ref="A2:N2"/>
    <mergeCell ref="A4:A8"/>
    <mergeCell ref="A16:A20"/>
    <mergeCell ref="B16:I16"/>
    <mergeCell ref="B17:G17"/>
  </mergeCells>
  <printOptions/>
  <pageMargins left="0.35" right="0.26" top="0.984251968503937" bottom="0.71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G25" sqref="G25"/>
    </sheetView>
  </sheetViews>
  <sheetFormatPr defaultColWidth="9.140625" defaultRowHeight="12.75"/>
  <cols>
    <col min="1" max="1" width="13.8515625" style="349" customWidth="1"/>
    <col min="2" max="2" width="11.28125" style="349" customWidth="1"/>
    <col min="3" max="3" width="9.7109375" style="349" customWidth="1"/>
    <col min="4" max="4" width="12.57421875" style="349" customWidth="1"/>
    <col min="5" max="5" width="12.7109375" style="349" customWidth="1"/>
    <col min="6" max="6" width="14.57421875" style="349" customWidth="1"/>
    <col min="7" max="7" width="9.57421875" style="349" customWidth="1"/>
    <col min="8" max="12" width="14.140625" style="349" customWidth="1"/>
    <col min="13" max="13" width="17.57421875" style="349" customWidth="1"/>
    <col min="14" max="14" width="15.421875" style="349" customWidth="1"/>
    <col min="15" max="22" width="14.140625" style="349" customWidth="1"/>
  </cols>
  <sheetData>
    <row r="1" spans="1:22" ht="22.5">
      <c r="A1" s="635" t="s">
        <v>543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 t="s">
        <v>544</v>
      </c>
      <c r="N1" s="635"/>
      <c r="O1" s="635"/>
      <c r="P1" s="635"/>
      <c r="Q1" s="635"/>
      <c r="R1" s="635"/>
      <c r="S1" s="635"/>
      <c r="T1" s="635"/>
      <c r="U1" s="635"/>
      <c r="V1" s="635"/>
    </row>
    <row r="2" spans="1:22" ht="12.75">
      <c r="A2" s="349" t="s">
        <v>545</v>
      </c>
      <c r="C2" s="409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U2" s="357"/>
      <c r="V2" s="410" t="s">
        <v>546</v>
      </c>
    </row>
    <row r="3" spans="1:22" ht="12.75">
      <c r="A3" s="375" t="s">
        <v>547</v>
      </c>
      <c r="B3" s="625" t="s">
        <v>548</v>
      </c>
      <c r="C3" s="627" t="s">
        <v>549</v>
      </c>
      <c r="D3" s="628"/>
      <c r="E3" s="628"/>
      <c r="F3" s="629"/>
      <c r="G3" s="630" t="s">
        <v>550</v>
      </c>
      <c r="H3" s="630"/>
      <c r="I3" s="630"/>
      <c r="J3" s="630"/>
      <c r="K3" s="630"/>
      <c r="L3" s="630"/>
      <c r="M3" s="631" t="s">
        <v>550</v>
      </c>
      <c r="N3" s="631"/>
      <c r="O3" s="631"/>
      <c r="P3" s="631"/>
      <c r="Q3" s="631"/>
      <c r="R3" s="631"/>
      <c r="S3" s="631"/>
      <c r="T3" s="631"/>
      <c r="U3" s="631"/>
      <c r="V3" s="631"/>
    </row>
    <row r="4" spans="1:22" ht="24">
      <c r="A4" s="411" t="s">
        <v>551</v>
      </c>
      <c r="B4" s="626"/>
      <c r="C4" s="169"/>
      <c r="D4" s="413" t="s">
        <v>552</v>
      </c>
      <c r="E4" s="413" t="s">
        <v>553</v>
      </c>
      <c r="F4" s="468" t="s">
        <v>554</v>
      </c>
      <c r="G4" s="272"/>
      <c r="H4" s="485" t="s">
        <v>555</v>
      </c>
      <c r="I4" s="485" t="s">
        <v>556</v>
      </c>
      <c r="J4" s="485" t="s">
        <v>557</v>
      </c>
      <c r="K4" s="485" t="s">
        <v>558</v>
      </c>
      <c r="L4" s="486" t="s">
        <v>559</v>
      </c>
      <c r="M4" s="636" t="s">
        <v>560</v>
      </c>
      <c r="N4" s="485" t="s">
        <v>561</v>
      </c>
      <c r="O4" s="485" t="s">
        <v>562</v>
      </c>
      <c r="P4" s="485" t="s">
        <v>563</v>
      </c>
      <c r="Q4" s="485" t="s">
        <v>564</v>
      </c>
      <c r="R4" s="485" t="s">
        <v>565</v>
      </c>
      <c r="S4" s="485" t="s">
        <v>566</v>
      </c>
      <c r="T4" s="485" t="s">
        <v>567</v>
      </c>
      <c r="U4" s="485" t="s">
        <v>568</v>
      </c>
      <c r="V4" s="486" t="s">
        <v>569</v>
      </c>
    </row>
    <row r="5" spans="1:22" ht="12.75">
      <c r="A5" s="412"/>
      <c r="B5" s="626"/>
      <c r="C5" s="472"/>
      <c r="D5" s="473"/>
      <c r="E5" s="473"/>
      <c r="F5" s="474"/>
      <c r="G5" s="411"/>
      <c r="H5" s="414"/>
      <c r="I5" s="414"/>
      <c r="J5" s="414"/>
      <c r="K5" s="414"/>
      <c r="L5" s="487"/>
      <c r="M5" s="637"/>
      <c r="N5" s="488"/>
      <c r="O5" s="488"/>
      <c r="P5" s="488"/>
      <c r="Q5" s="488"/>
      <c r="R5" s="488"/>
      <c r="S5" s="488"/>
      <c r="T5" s="488"/>
      <c r="U5" s="488"/>
      <c r="V5" s="489"/>
    </row>
    <row r="6" spans="1:22" ht="12.75">
      <c r="A6" s="490" t="s">
        <v>591</v>
      </c>
      <c r="B6" s="416">
        <f>SUM(B7:B26)</f>
        <v>511576</v>
      </c>
      <c r="C6" s="491">
        <f aca="true" t="shared" si="0" ref="C6:C26">D6+E6+F6</f>
        <v>188226</v>
      </c>
      <c r="D6" s="484">
        <f>SUM(D7:D26)</f>
        <v>66363</v>
      </c>
      <c r="E6" s="484">
        <v>39517</v>
      </c>
      <c r="F6" s="484">
        <v>82346</v>
      </c>
      <c r="G6" s="491">
        <f aca="true" t="shared" si="1" ref="G6:G26">SUM(H6:V6)</f>
        <v>323350</v>
      </c>
      <c r="H6" s="416">
        <f aca="true" t="shared" si="2" ref="H6:V6">SUM(H7:H26)</f>
        <v>117342</v>
      </c>
      <c r="I6" s="416">
        <f t="shared" si="2"/>
        <v>63816</v>
      </c>
      <c r="J6" s="416">
        <f t="shared" si="2"/>
        <v>15147</v>
      </c>
      <c r="K6" s="416">
        <f t="shared" si="2"/>
        <v>3624</v>
      </c>
      <c r="L6" s="416">
        <f t="shared" si="2"/>
        <v>67036</v>
      </c>
      <c r="M6" s="416">
        <f t="shared" si="2"/>
        <v>4110</v>
      </c>
      <c r="N6" s="416">
        <f t="shared" si="2"/>
        <v>2235</v>
      </c>
      <c r="O6" s="416">
        <f t="shared" si="2"/>
        <v>1298</v>
      </c>
      <c r="P6" s="416">
        <f t="shared" si="2"/>
        <v>466</v>
      </c>
      <c r="Q6" s="416">
        <f t="shared" si="2"/>
        <v>8423</v>
      </c>
      <c r="R6" s="416">
        <f t="shared" si="2"/>
        <v>5765</v>
      </c>
      <c r="S6" s="416">
        <f t="shared" si="2"/>
        <v>17056</v>
      </c>
      <c r="T6" s="416">
        <f t="shared" si="2"/>
        <v>12829</v>
      </c>
      <c r="U6" s="416">
        <f t="shared" si="2"/>
        <v>2501</v>
      </c>
      <c r="V6" s="416">
        <f t="shared" si="2"/>
        <v>1702</v>
      </c>
    </row>
    <row r="7" spans="1:22" ht="12.75">
      <c r="A7" s="272" t="s">
        <v>570</v>
      </c>
      <c r="B7" s="418">
        <f aca="true" t="shared" si="3" ref="B7:B26">C7+G7</f>
        <v>43298</v>
      </c>
      <c r="C7" s="378">
        <f t="shared" si="0"/>
        <v>43298</v>
      </c>
      <c r="D7" s="378">
        <v>30282</v>
      </c>
      <c r="E7" s="378">
        <v>7613</v>
      </c>
      <c r="F7" s="378">
        <v>5403</v>
      </c>
      <c r="G7" s="378">
        <f t="shared" si="1"/>
        <v>0</v>
      </c>
      <c r="H7" s="378">
        <f aca="true" t="shared" si="4" ref="H7:V15">SUM(I7:V7)</f>
        <v>0</v>
      </c>
      <c r="I7" s="378">
        <f t="shared" si="4"/>
        <v>0</v>
      </c>
      <c r="J7" s="378">
        <f t="shared" si="4"/>
        <v>0</v>
      </c>
      <c r="K7" s="378">
        <f t="shared" si="4"/>
        <v>0</v>
      </c>
      <c r="L7" s="378">
        <f t="shared" si="4"/>
        <v>0</v>
      </c>
      <c r="M7" s="378">
        <f t="shared" si="4"/>
        <v>0</v>
      </c>
      <c r="N7" s="378">
        <f t="shared" si="4"/>
        <v>0</v>
      </c>
      <c r="O7" s="378">
        <f t="shared" si="4"/>
        <v>0</v>
      </c>
      <c r="P7" s="378">
        <f t="shared" si="4"/>
        <v>0</v>
      </c>
      <c r="Q7" s="378">
        <f t="shared" si="4"/>
        <v>0</v>
      </c>
      <c r="R7" s="378">
        <f t="shared" si="4"/>
        <v>0</v>
      </c>
      <c r="S7" s="378">
        <f t="shared" si="4"/>
        <v>0</v>
      </c>
      <c r="T7" s="378">
        <f t="shared" si="4"/>
        <v>0</v>
      </c>
      <c r="U7" s="378">
        <f t="shared" si="4"/>
        <v>0</v>
      </c>
      <c r="V7" s="378">
        <f t="shared" si="4"/>
        <v>0</v>
      </c>
    </row>
    <row r="8" spans="1:22" ht="12.75">
      <c r="A8" s="272" t="s">
        <v>571</v>
      </c>
      <c r="B8" s="418">
        <f t="shared" si="3"/>
        <v>4777</v>
      </c>
      <c r="C8" s="378">
        <f t="shared" si="0"/>
        <v>4777</v>
      </c>
      <c r="D8" s="378">
        <v>4603</v>
      </c>
      <c r="E8" s="378">
        <v>174</v>
      </c>
      <c r="F8" s="378">
        <v>0</v>
      </c>
      <c r="G8" s="378">
        <f t="shared" si="1"/>
        <v>0</v>
      </c>
      <c r="H8" s="378">
        <f t="shared" si="4"/>
        <v>0</v>
      </c>
      <c r="I8" s="378">
        <f t="shared" si="4"/>
        <v>0</v>
      </c>
      <c r="J8" s="378">
        <f t="shared" si="4"/>
        <v>0</v>
      </c>
      <c r="K8" s="378">
        <f t="shared" si="4"/>
        <v>0</v>
      </c>
      <c r="L8" s="378">
        <f t="shared" si="4"/>
        <v>0</v>
      </c>
      <c r="M8" s="378">
        <f t="shared" si="4"/>
        <v>0</v>
      </c>
      <c r="N8" s="378">
        <f t="shared" si="4"/>
        <v>0</v>
      </c>
      <c r="O8" s="378">
        <f t="shared" si="4"/>
        <v>0</v>
      </c>
      <c r="P8" s="378">
        <f t="shared" si="4"/>
        <v>0</v>
      </c>
      <c r="Q8" s="378">
        <f t="shared" si="4"/>
        <v>0</v>
      </c>
      <c r="R8" s="378">
        <f t="shared" si="4"/>
        <v>0</v>
      </c>
      <c r="S8" s="378">
        <f t="shared" si="4"/>
        <v>0</v>
      </c>
      <c r="T8" s="378">
        <f t="shared" si="4"/>
        <v>0</v>
      </c>
      <c r="U8" s="378">
        <f t="shared" si="4"/>
        <v>0</v>
      </c>
      <c r="V8" s="378">
        <f t="shared" si="4"/>
        <v>0</v>
      </c>
    </row>
    <row r="9" spans="1:22" ht="12.75">
      <c r="A9" s="272" t="s">
        <v>572</v>
      </c>
      <c r="B9" s="418">
        <f t="shared" si="3"/>
        <v>0</v>
      </c>
      <c r="C9" s="378">
        <f t="shared" si="0"/>
        <v>0</v>
      </c>
      <c r="D9" s="378">
        <v>0</v>
      </c>
      <c r="E9" s="378">
        <v>0</v>
      </c>
      <c r="F9" s="378">
        <v>0</v>
      </c>
      <c r="G9" s="378">
        <f t="shared" si="1"/>
        <v>0</v>
      </c>
      <c r="H9" s="378">
        <f t="shared" si="4"/>
        <v>0</v>
      </c>
      <c r="I9" s="378">
        <f t="shared" si="4"/>
        <v>0</v>
      </c>
      <c r="J9" s="378">
        <f t="shared" si="4"/>
        <v>0</v>
      </c>
      <c r="K9" s="378">
        <f t="shared" si="4"/>
        <v>0</v>
      </c>
      <c r="L9" s="378">
        <f t="shared" si="4"/>
        <v>0</v>
      </c>
      <c r="M9" s="378">
        <f t="shared" si="4"/>
        <v>0</v>
      </c>
      <c r="N9" s="378">
        <f t="shared" si="4"/>
        <v>0</v>
      </c>
      <c r="O9" s="378">
        <f t="shared" si="4"/>
        <v>0</v>
      </c>
      <c r="P9" s="378">
        <f t="shared" si="4"/>
        <v>0</v>
      </c>
      <c r="Q9" s="378">
        <f t="shared" si="4"/>
        <v>0</v>
      </c>
      <c r="R9" s="378">
        <f t="shared" si="4"/>
        <v>0</v>
      </c>
      <c r="S9" s="378">
        <f t="shared" si="4"/>
        <v>0</v>
      </c>
      <c r="T9" s="378">
        <f t="shared" si="4"/>
        <v>0</v>
      </c>
      <c r="U9" s="378">
        <f t="shared" si="4"/>
        <v>0</v>
      </c>
      <c r="V9" s="378">
        <f t="shared" si="4"/>
        <v>0</v>
      </c>
    </row>
    <row r="10" spans="1:22" ht="12.75">
      <c r="A10" s="272" t="s">
        <v>573</v>
      </c>
      <c r="B10" s="418">
        <f t="shared" si="3"/>
        <v>31800</v>
      </c>
      <c r="C10" s="378">
        <f t="shared" si="0"/>
        <v>31800</v>
      </c>
      <c r="D10" s="378">
        <v>0</v>
      </c>
      <c r="E10" s="378">
        <v>0</v>
      </c>
      <c r="F10" s="378">
        <v>31800</v>
      </c>
      <c r="G10" s="378">
        <f t="shared" si="1"/>
        <v>0</v>
      </c>
      <c r="H10" s="378">
        <f t="shared" si="4"/>
        <v>0</v>
      </c>
      <c r="I10" s="378">
        <f t="shared" si="4"/>
        <v>0</v>
      </c>
      <c r="J10" s="378">
        <f t="shared" si="4"/>
        <v>0</v>
      </c>
      <c r="K10" s="378">
        <f t="shared" si="4"/>
        <v>0</v>
      </c>
      <c r="L10" s="378">
        <f t="shared" si="4"/>
        <v>0</v>
      </c>
      <c r="M10" s="378">
        <f t="shared" si="4"/>
        <v>0</v>
      </c>
      <c r="N10" s="378">
        <f t="shared" si="4"/>
        <v>0</v>
      </c>
      <c r="O10" s="378">
        <f t="shared" si="4"/>
        <v>0</v>
      </c>
      <c r="P10" s="378">
        <f t="shared" si="4"/>
        <v>0</v>
      </c>
      <c r="Q10" s="378">
        <f t="shared" si="4"/>
        <v>0</v>
      </c>
      <c r="R10" s="378">
        <f t="shared" si="4"/>
        <v>0</v>
      </c>
      <c r="S10" s="378">
        <f t="shared" si="4"/>
        <v>0</v>
      </c>
      <c r="T10" s="378">
        <f t="shared" si="4"/>
        <v>0</v>
      </c>
      <c r="U10" s="378">
        <f t="shared" si="4"/>
        <v>0</v>
      </c>
      <c r="V10" s="378">
        <f t="shared" si="4"/>
        <v>0</v>
      </c>
    </row>
    <row r="11" spans="1:22" ht="12.75">
      <c r="A11" s="272" t="s">
        <v>574</v>
      </c>
      <c r="B11" s="418">
        <f t="shared" si="3"/>
        <v>0</v>
      </c>
      <c r="C11" s="378">
        <f t="shared" si="0"/>
        <v>0</v>
      </c>
      <c r="D11" s="378">
        <v>0</v>
      </c>
      <c r="E11" s="378">
        <v>0</v>
      </c>
      <c r="F11" s="378">
        <v>0</v>
      </c>
      <c r="G11" s="378">
        <f t="shared" si="1"/>
        <v>0</v>
      </c>
      <c r="H11" s="378">
        <f t="shared" si="4"/>
        <v>0</v>
      </c>
      <c r="I11" s="378">
        <f t="shared" si="4"/>
        <v>0</v>
      </c>
      <c r="J11" s="378">
        <f t="shared" si="4"/>
        <v>0</v>
      </c>
      <c r="K11" s="378">
        <f t="shared" si="4"/>
        <v>0</v>
      </c>
      <c r="L11" s="378">
        <f t="shared" si="4"/>
        <v>0</v>
      </c>
      <c r="M11" s="378">
        <f t="shared" si="4"/>
        <v>0</v>
      </c>
      <c r="N11" s="378">
        <f t="shared" si="4"/>
        <v>0</v>
      </c>
      <c r="O11" s="378">
        <f t="shared" si="4"/>
        <v>0</v>
      </c>
      <c r="P11" s="378">
        <f t="shared" si="4"/>
        <v>0</v>
      </c>
      <c r="Q11" s="378">
        <f t="shared" si="4"/>
        <v>0</v>
      </c>
      <c r="R11" s="378">
        <f t="shared" si="4"/>
        <v>0</v>
      </c>
      <c r="S11" s="378">
        <f t="shared" si="4"/>
        <v>0</v>
      </c>
      <c r="T11" s="378">
        <f t="shared" si="4"/>
        <v>0</v>
      </c>
      <c r="U11" s="378">
        <f t="shared" si="4"/>
        <v>0</v>
      </c>
      <c r="V11" s="378">
        <f t="shared" si="4"/>
        <v>0</v>
      </c>
    </row>
    <row r="12" spans="1:22" ht="12.75">
      <c r="A12" s="272" t="s">
        <v>575</v>
      </c>
      <c r="B12" s="418">
        <f t="shared" si="3"/>
        <v>37871</v>
      </c>
      <c r="C12" s="378">
        <f t="shared" si="0"/>
        <v>37871</v>
      </c>
      <c r="D12" s="378">
        <v>21764</v>
      </c>
      <c r="E12" s="378">
        <v>16107</v>
      </c>
      <c r="F12" s="378">
        <v>0</v>
      </c>
      <c r="G12" s="378">
        <f t="shared" si="1"/>
        <v>0</v>
      </c>
      <c r="H12" s="378">
        <f t="shared" si="4"/>
        <v>0</v>
      </c>
      <c r="I12" s="378">
        <f t="shared" si="4"/>
        <v>0</v>
      </c>
      <c r="J12" s="378">
        <f t="shared" si="4"/>
        <v>0</v>
      </c>
      <c r="K12" s="378">
        <f t="shared" si="4"/>
        <v>0</v>
      </c>
      <c r="L12" s="378">
        <f t="shared" si="4"/>
        <v>0</v>
      </c>
      <c r="M12" s="378">
        <f t="shared" si="4"/>
        <v>0</v>
      </c>
      <c r="N12" s="378">
        <f t="shared" si="4"/>
        <v>0</v>
      </c>
      <c r="O12" s="378">
        <f t="shared" si="4"/>
        <v>0</v>
      </c>
      <c r="P12" s="378">
        <f t="shared" si="4"/>
        <v>0</v>
      </c>
      <c r="Q12" s="378">
        <f t="shared" si="4"/>
        <v>0</v>
      </c>
      <c r="R12" s="378">
        <f t="shared" si="4"/>
        <v>0</v>
      </c>
      <c r="S12" s="378">
        <f t="shared" si="4"/>
        <v>0</v>
      </c>
      <c r="T12" s="378">
        <f t="shared" si="4"/>
        <v>0</v>
      </c>
      <c r="U12" s="378">
        <f t="shared" si="4"/>
        <v>0</v>
      </c>
      <c r="V12" s="378">
        <f t="shared" si="4"/>
        <v>0</v>
      </c>
    </row>
    <row r="13" spans="1:22" ht="12.75">
      <c r="A13" s="272" t="s">
        <v>576</v>
      </c>
      <c r="B13" s="418">
        <f t="shared" si="3"/>
        <v>13620</v>
      </c>
      <c r="C13" s="378">
        <f t="shared" si="0"/>
        <v>13620</v>
      </c>
      <c r="D13" s="378">
        <v>0</v>
      </c>
      <c r="E13" s="378">
        <v>13620</v>
      </c>
      <c r="F13" s="378">
        <v>0</v>
      </c>
      <c r="G13" s="378">
        <f t="shared" si="1"/>
        <v>0</v>
      </c>
      <c r="H13" s="378">
        <f t="shared" si="4"/>
        <v>0</v>
      </c>
      <c r="I13" s="378">
        <f t="shared" si="4"/>
        <v>0</v>
      </c>
      <c r="J13" s="378">
        <f t="shared" si="4"/>
        <v>0</v>
      </c>
      <c r="K13" s="378">
        <f t="shared" si="4"/>
        <v>0</v>
      </c>
      <c r="L13" s="378">
        <f t="shared" si="4"/>
        <v>0</v>
      </c>
      <c r="M13" s="378">
        <f t="shared" si="4"/>
        <v>0</v>
      </c>
      <c r="N13" s="378">
        <f t="shared" si="4"/>
        <v>0</v>
      </c>
      <c r="O13" s="378">
        <f t="shared" si="4"/>
        <v>0</v>
      </c>
      <c r="P13" s="378">
        <f t="shared" si="4"/>
        <v>0</v>
      </c>
      <c r="Q13" s="378">
        <f t="shared" si="4"/>
        <v>0</v>
      </c>
      <c r="R13" s="378">
        <f t="shared" si="4"/>
        <v>0</v>
      </c>
      <c r="S13" s="378">
        <f t="shared" si="4"/>
        <v>0</v>
      </c>
      <c r="T13" s="378">
        <f t="shared" si="4"/>
        <v>0</v>
      </c>
      <c r="U13" s="378">
        <f t="shared" si="4"/>
        <v>0</v>
      </c>
      <c r="V13" s="378">
        <f t="shared" si="4"/>
        <v>0</v>
      </c>
    </row>
    <row r="14" spans="1:22" ht="12.75">
      <c r="A14" s="272" t="s">
        <v>577</v>
      </c>
      <c r="B14" s="418">
        <f t="shared" si="3"/>
        <v>34166</v>
      </c>
      <c r="C14" s="378">
        <f t="shared" si="0"/>
        <v>34166</v>
      </c>
      <c r="D14" s="378">
        <v>8927</v>
      </c>
      <c r="E14" s="378">
        <v>787</v>
      </c>
      <c r="F14" s="378">
        <v>24452</v>
      </c>
      <c r="G14" s="378">
        <f t="shared" si="1"/>
        <v>0</v>
      </c>
      <c r="H14" s="378">
        <f t="shared" si="4"/>
        <v>0</v>
      </c>
      <c r="I14" s="378">
        <f t="shared" si="4"/>
        <v>0</v>
      </c>
      <c r="J14" s="378">
        <f t="shared" si="4"/>
        <v>0</v>
      </c>
      <c r="K14" s="378">
        <f t="shared" si="4"/>
        <v>0</v>
      </c>
      <c r="L14" s="378">
        <f t="shared" si="4"/>
        <v>0</v>
      </c>
      <c r="M14" s="378">
        <f t="shared" si="4"/>
        <v>0</v>
      </c>
      <c r="N14" s="378">
        <f t="shared" si="4"/>
        <v>0</v>
      </c>
      <c r="O14" s="378">
        <f t="shared" si="4"/>
        <v>0</v>
      </c>
      <c r="P14" s="378">
        <f t="shared" si="4"/>
        <v>0</v>
      </c>
      <c r="Q14" s="378">
        <f t="shared" si="4"/>
        <v>0</v>
      </c>
      <c r="R14" s="378">
        <f t="shared" si="4"/>
        <v>0</v>
      </c>
      <c r="S14" s="378">
        <f t="shared" si="4"/>
        <v>0</v>
      </c>
      <c r="T14" s="378">
        <f t="shared" si="4"/>
        <v>0</v>
      </c>
      <c r="U14" s="378">
        <f t="shared" si="4"/>
        <v>0</v>
      </c>
      <c r="V14" s="378">
        <f t="shared" si="4"/>
        <v>0</v>
      </c>
    </row>
    <row r="15" spans="1:22" ht="12.75">
      <c r="A15" s="272" t="s">
        <v>578</v>
      </c>
      <c r="B15" s="418">
        <f t="shared" si="3"/>
        <v>823</v>
      </c>
      <c r="C15" s="378">
        <f t="shared" si="0"/>
        <v>823</v>
      </c>
      <c r="D15" s="378">
        <v>761</v>
      </c>
      <c r="E15" s="378">
        <v>62</v>
      </c>
      <c r="F15" s="378">
        <v>0</v>
      </c>
      <c r="G15" s="378">
        <f t="shared" si="1"/>
        <v>0</v>
      </c>
      <c r="H15" s="378">
        <f t="shared" si="4"/>
        <v>0</v>
      </c>
      <c r="I15" s="378">
        <f t="shared" si="4"/>
        <v>0</v>
      </c>
      <c r="J15" s="378">
        <f t="shared" si="4"/>
        <v>0</v>
      </c>
      <c r="K15" s="378">
        <f t="shared" si="4"/>
        <v>0</v>
      </c>
      <c r="L15" s="378">
        <f t="shared" si="4"/>
        <v>0</v>
      </c>
      <c r="M15" s="378">
        <f t="shared" si="4"/>
        <v>0</v>
      </c>
      <c r="N15" s="378">
        <f t="shared" si="4"/>
        <v>0</v>
      </c>
      <c r="O15" s="378">
        <f t="shared" si="4"/>
        <v>0</v>
      </c>
      <c r="P15" s="378">
        <f t="shared" si="4"/>
        <v>0</v>
      </c>
      <c r="Q15" s="378">
        <f t="shared" si="4"/>
        <v>0</v>
      </c>
      <c r="R15" s="378">
        <f t="shared" si="4"/>
        <v>0</v>
      </c>
      <c r="S15" s="378">
        <f t="shared" si="4"/>
        <v>0</v>
      </c>
      <c r="T15" s="378">
        <f t="shared" si="4"/>
        <v>0</v>
      </c>
      <c r="U15" s="378">
        <f t="shared" si="4"/>
        <v>0</v>
      </c>
      <c r="V15" s="378">
        <f t="shared" si="4"/>
        <v>0</v>
      </c>
    </row>
    <row r="16" spans="1:22" ht="12.75">
      <c r="A16" s="272" t="s">
        <v>579</v>
      </c>
      <c r="B16" s="418">
        <f t="shared" si="3"/>
        <v>22005</v>
      </c>
      <c r="C16" s="378">
        <f t="shared" si="0"/>
        <v>0</v>
      </c>
      <c r="D16" s="378">
        <v>0</v>
      </c>
      <c r="E16" s="378">
        <v>0</v>
      </c>
      <c r="F16" s="378">
        <v>0</v>
      </c>
      <c r="G16" s="378">
        <f t="shared" si="1"/>
        <v>22005</v>
      </c>
      <c r="H16" s="378">
        <v>4949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378">
        <v>0</v>
      </c>
      <c r="R16" s="378">
        <v>0</v>
      </c>
      <c r="S16" s="378">
        <v>17056</v>
      </c>
      <c r="T16" s="378">
        <v>0</v>
      </c>
      <c r="U16" s="378">
        <v>0</v>
      </c>
      <c r="V16" s="378">
        <v>0</v>
      </c>
    </row>
    <row r="17" spans="1:22" ht="12.75">
      <c r="A17" s="272" t="s">
        <v>580</v>
      </c>
      <c r="B17" s="418">
        <f t="shared" si="3"/>
        <v>1708</v>
      </c>
      <c r="C17" s="378">
        <f t="shared" si="0"/>
        <v>0</v>
      </c>
      <c r="D17" s="378">
        <v>0</v>
      </c>
      <c r="E17" s="378">
        <v>0</v>
      </c>
      <c r="F17" s="378">
        <v>0</v>
      </c>
      <c r="G17" s="378">
        <f t="shared" si="1"/>
        <v>1708</v>
      </c>
      <c r="H17" s="378">
        <v>1708</v>
      </c>
      <c r="I17" s="378">
        <v>0</v>
      </c>
      <c r="J17" s="378">
        <v>0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378">
        <v>0</v>
      </c>
      <c r="Q17" s="378">
        <v>0</v>
      </c>
      <c r="R17" s="378">
        <v>0</v>
      </c>
      <c r="S17" s="378">
        <v>0</v>
      </c>
      <c r="T17" s="378">
        <v>0</v>
      </c>
      <c r="U17" s="378">
        <v>0</v>
      </c>
      <c r="V17" s="378">
        <v>0</v>
      </c>
    </row>
    <row r="18" spans="1:22" ht="12.75">
      <c r="A18" s="272" t="s">
        <v>581</v>
      </c>
      <c r="B18" s="418">
        <f t="shared" si="3"/>
        <v>10123</v>
      </c>
      <c r="C18" s="378">
        <f t="shared" si="0"/>
        <v>0</v>
      </c>
      <c r="D18" s="378">
        <v>0</v>
      </c>
      <c r="E18" s="378">
        <v>0</v>
      </c>
      <c r="F18" s="378">
        <v>0</v>
      </c>
      <c r="G18" s="378">
        <f t="shared" si="1"/>
        <v>10123</v>
      </c>
      <c r="H18" s="378">
        <v>10123</v>
      </c>
      <c r="I18" s="378">
        <v>0</v>
      </c>
      <c r="J18" s="378">
        <v>0</v>
      </c>
      <c r="K18" s="378">
        <v>0</v>
      </c>
      <c r="L18" s="378">
        <v>0</v>
      </c>
      <c r="M18" s="378">
        <v>0</v>
      </c>
      <c r="N18" s="378">
        <v>0</v>
      </c>
      <c r="O18" s="378">
        <v>0</v>
      </c>
      <c r="P18" s="378">
        <v>0</v>
      </c>
      <c r="Q18" s="378">
        <v>0</v>
      </c>
      <c r="R18" s="378">
        <v>0</v>
      </c>
      <c r="S18" s="378">
        <v>0</v>
      </c>
      <c r="T18" s="378">
        <v>0</v>
      </c>
      <c r="U18" s="378">
        <v>0</v>
      </c>
      <c r="V18" s="378">
        <v>0</v>
      </c>
    </row>
    <row r="19" spans="1:22" ht="12.75">
      <c r="A19" s="272" t="s">
        <v>582</v>
      </c>
      <c r="B19" s="418">
        <f t="shared" si="3"/>
        <v>119290</v>
      </c>
      <c r="C19" s="378">
        <f t="shared" si="0"/>
        <v>0</v>
      </c>
      <c r="D19" s="378">
        <v>0</v>
      </c>
      <c r="E19" s="378">
        <v>0</v>
      </c>
      <c r="F19" s="378">
        <v>0</v>
      </c>
      <c r="G19" s="378">
        <f t="shared" si="1"/>
        <v>119290</v>
      </c>
      <c r="H19" s="378">
        <v>53257</v>
      </c>
      <c r="I19" s="378">
        <v>63816</v>
      </c>
      <c r="J19" s="378">
        <v>0</v>
      </c>
      <c r="K19" s="378">
        <v>0</v>
      </c>
      <c r="L19" s="378">
        <v>0</v>
      </c>
      <c r="M19" s="378">
        <v>0</v>
      </c>
      <c r="N19" s="378">
        <v>2217</v>
      </c>
      <c r="O19" s="378">
        <v>0</v>
      </c>
      <c r="P19" s="378">
        <v>0</v>
      </c>
      <c r="Q19" s="378">
        <v>0</v>
      </c>
      <c r="R19" s="378">
        <v>0</v>
      </c>
      <c r="S19" s="378">
        <v>0</v>
      </c>
      <c r="T19" s="378">
        <v>0</v>
      </c>
      <c r="U19" s="378">
        <v>0</v>
      </c>
      <c r="V19" s="378">
        <v>0</v>
      </c>
    </row>
    <row r="20" spans="1:22" ht="12.75">
      <c r="A20" s="272" t="s">
        <v>583</v>
      </c>
      <c r="B20" s="418">
        <f t="shared" si="3"/>
        <v>48131</v>
      </c>
      <c r="C20" s="378">
        <f t="shared" si="0"/>
        <v>0</v>
      </c>
      <c r="D20" s="378">
        <v>0</v>
      </c>
      <c r="E20" s="378">
        <v>0</v>
      </c>
      <c r="F20" s="378">
        <v>0</v>
      </c>
      <c r="G20" s="378">
        <f t="shared" si="1"/>
        <v>48131</v>
      </c>
      <c r="H20" s="378">
        <v>42805</v>
      </c>
      <c r="I20" s="378">
        <v>0</v>
      </c>
      <c r="J20" s="378">
        <v>0</v>
      </c>
      <c r="K20" s="378">
        <v>3624</v>
      </c>
      <c r="L20" s="378">
        <v>0</v>
      </c>
      <c r="M20" s="378">
        <v>0</v>
      </c>
      <c r="N20" s="378">
        <v>0</v>
      </c>
      <c r="O20" s="378">
        <v>0</v>
      </c>
      <c r="P20" s="378">
        <v>0</v>
      </c>
      <c r="Q20" s="378">
        <v>0</v>
      </c>
      <c r="R20" s="378">
        <v>0</v>
      </c>
      <c r="S20" s="378">
        <v>0</v>
      </c>
      <c r="T20" s="378">
        <v>0</v>
      </c>
      <c r="U20" s="378">
        <v>0</v>
      </c>
      <c r="V20" s="378">
        <v>1702</v>
      </c>
    </row>
    <row r="21" spans="1:22" ht="12.75">
      <c r="A21" s="272" t="s">
        <v>584</v>
      </c>
      <c r="B21" s="418">
        <f t="shared" si="3"/>
        <v>6264</v>
      </c>
      <c r="C21" s="378">
        <f t="shared" si="0"/>
        <v>0</v>
      </c>
      <c r="D21" s="378">
        <v>0</v>
      </c>
      <c r="E21" s="378">
        <v>0</v>
      </c>
      <c r="F21" s="378">
        <v>0</v>
      </c>
      <c r="G21" s="378">
        <f t="shared" si="1"/>
        <v>6264</v>
      </c>
      <c r="H21" s="378">
        <v>4500</v>
      </c>
      <c r="I21" s="378">
        <v>0</v>
      </c>
      <c r="J21" s="378">
        <v>0</v>
      </c>
      <c r="K21" s="378">
        <v>0</v>
      </c>
      <c r="L21" s="378">
        <v>0</v>
      </c>
      <c r="M21" s="378">
        <v>0</v>
      </c>
      <c r="N21" s="378">
        <v>0</v>
      </c>
      <c r="O21" s="378">
        <v>1298</v>
      </c>
      <c r="P21" s="378">
        <v>466</v>
      </c>
      <c r="Q21" s="378">
        <v>0</v>
      </c>
      <c r="R21" s="378">
        <v>0</v>
      </c>
      <c r="S21" s="378">
        <v>0</v>
      </c>
      <c r="T21" s="378">
        <v>0</v>
      </c>
      <c r="U21" s="378">
        <v>0</v>
      </c>
      <c r="V21" s="378">
        <v>0</v>
      </c>
    </row>
    <row r="22" spans="1:22" ht="12.75">
      <c r="A22" s="272" t="s">
        <v>585</v>
      </c>
      <c r="B22" s="418">
        <f t="shared" si="3"/>
        <v>27748</v>
      </c>
      <c r="C22" s="378">
        <f t="shared" si="0"/>
        <v>0</v>
      </c>
      <c r="D22" s="378">
        <v>0</v>
      </c>
      <c r="E22" s="378">
        <v>0</v>
      </c>
      <c r="F22" s="378">
        <v>0</v>
      </c>
      <c r="G22" s="378">
        <f t="shared" si="1"/>
        <v>27748</v>
      </c>
      <c r="H22" s="378">
        <v>0</v>
      </c>
      <c r="I22" s="378">
        <v>0</v>
      </c>
      <c r="J22" s="378">
        <v>14941</v>
      </c>
      <c r="K22" s="378">
        <v>0</v>
      </c>
      <c r="L22" s="378">
        <v>0</v>
      </c>
      <c r="M22" s="378">
        <v>0</v>
      </c>
      <c r="N22" s="378">
        <v>0</v>
      </c>
      <c r="O22" s="378">
        <v>0</v>
      </c>
      <c r="P22" s="378">
        <v>0</v>
      </c>
      <c r="Q22" s="378">
        <v>0</v>
      </c>
      <c r="R22" s="378">
        <v>0</v>
      </c>
      <c r="S22" s="378">
        <v>0</v>
      </c>
      <c r="T22" s="378">
        <v>12807</v>
      </c>
      <c r="U22" s="378">
        <v>0</v>
      </c>
      <c r="V22" s="378">
        <v>0</v>
      </c>
    </row>
    <row r="23" spans="1:22" ht="12.75">
      <c r="A23" s="272" t="s">
        <v>586</v>
      </c>
      <c r="B23" s="418">
        <f t="shared" si="3"/>
        <v>72888</v>
      </c>
      <c r="C23" s="378">
        <f t="shared" si="0"/>
        <v>0</v>
      </c>
      <c r="D23" s="378">
        <v>0</v>
      </c>
      <c r="E23" s="378">
        <v>0</v>
      </c>
      <c r="F23" s="378">
        <v>0</v>
      </c>
      <c r="G23" s="378">
        <f t="shared" si="1"/>
        <v>72888</v>
      </c>
      <c r="H23" s="378">
        <v>0</v>
      </c>
      <c r="I23" s="378">
        <v>0</v>
      </c>
      <c r="J23" s="378">
        <v>0</v>
      </c>
      <c r="K23" s="378">
        <v>0</v>
      </c>
      <c r="L23" s="378">
        <v>67036</v>
      </c>
      <c r="M23" s="378">
        <v>3351</v>
      </c>
      <c r="N23" s="378">
        <v>0</v>
      </c>
      <c r="O23" s="378">
        <v>0</v>
      </c>
      <c r="P23" s="378">
        <v>0</v>
      </c>
      <c r="Q23" s="378">
        <v>0</v>
      </c>
      <c r="R23" s="378">
        <v>0</v>
      </c>
      <c r="S23" s="378">
        <v>0</v>
      </c>
      <c r="T23" s="378">
        <v>0</v>
      </c>
      <c r="U23" s="378">
        <v>2501</v>
      </c>
      <c r="V23" s="378">
        <v>0</v>
      </c>
    </row>
    <row r="24" spans="1:22" ht="12.75">
      <c r="A24" s="272" t="s">
        <v>587</v>
      </c>
      <c r="B24" s="418">
        <f t="shared" si="3"/>
        <v>10946</v>
      </c>
      <c r="C24" s="378">
        <f t="shared" si="0"/>
        <v>0</v>
      </c>
      <c r="D24" s="378">
        <v>0</v>
      </c>
      <c r="E24" s="378">
        <v>0</v>
      </c>
      <c r="F24" s="378">
        <v>0</v>
      </c>
      <c r="G24" s="378">
        <f t="shared" si="1"/>
        <v>10946</v>
      </c>
      <c r="H24" s="378">
        <v>0</v>
      </c>
      <c r="I24" s="378">
        <v>0</v>
      </c>
      <c r="J24" s="378">
        <v>0</v>
      </c>
      <c r="K24" s="378">
        <v>0</v>
      </c>
      <c r="L24" s="378">
        <v>0</v>
      </c>
      <c r="M24" s="378">
        <v>759</v>
      </c>
      <c r="N24" s="378">
        <v>0</v>
      </c>
      <c r="O24" s="378">
        <v>0</v>
      </c>
      <c r="P24" s="378">
        <v>0</v>
      </c>
      <c r="Q24" s="378">
        <v>6783</v>
      </c>
      <c r="R24" s="378">
        <v>3404</v>
      </c>
      <c r="S24" s="378">
        <v>0</v>
      </c>
      <c r="T24" s="378">
        <v>0</v>
      </c>
      <c r="U24" s="378">
        <v>0</v>
      </c>
      <c r="V24" s="378">
        <v>0</v>
      </c>
    </row>
    <row r="25" spans="1:22" ht="12.75">
      <c r="A25" s="272" t="s">
        <v>578</v>
      </c>
      <c r="B25" s="418">
        <f t="shared" si="3"/>
        <v>4247</v>
      </c>
      <c r="C25" s="378">
        <f t="shared" si="0"/>
        <v>0</v>
      </c>
      <c r="D25" s="378">
        <v>0</v>
      </c>
      <c r="E25" s="378">
        <v>0</v>
      </c>
      <c r="F25" s="378">
        <v>0</v>
      </c>
      <c r="G25" s="378">
        <f t="shared" si="1"/>
        <v>4247</v>
      </c>
      <c r="H25" s="378">
        <v>0</v>
      </c>
      <c r="I25" s="378">
        <v>0</v>
      </c>
      <c r="J25" s="378">
        <v>206</v>
      </c>
      <c r="K25" s="378">
        <v>0</v>
      </c>
      <c r="L25" s="378">
        <v>0</v>
      </c>
      <c r="M25" s="378">
        <v>0</v>
      </c>
      <c r="N25" s="378">
        <v>18</v>
      </c>
      <c r="O25" s="378">
        <v>0</v>
      </c>
      <c r="P25" s="378">
        <v>0</v>
      </c>
      <c r="Q25" s="378">
        <v>1640</v>
      </c>
      <c r="R25" s="378">
        <v>2361</v>
      </c>
      <c r="S25" s="378">
        <v>0</v>
      </c>
      <c r="T25" s="378">
        <v>22</v>
      </c>
      <c r="U25" s="378">
        <v>0</v>
      </c>
      <c r="V25" s="378">
        <v>0</v>
      </c>
    </row>
    <row r="26" spans="1:22" ht="12.75">
      <c r="A26" s="274" t="s">
        <v>588</v>
      </c>
      <c r="B26" s="422">
        <f t="shared" si="3"/>
        <v>21871</v>
      </c>
      <c r="C26" s="268">
        <f t="shared" si="0"/>
        <v>21871</v>
      </c>
      <c r="D26" s="268">
        <v>26</v>
      </c>
      <c r="E26" s="268">
        <v>1154</v>
      </c>
      <c r="F26" s="268">
        <v>20691</v>
      </c>
      <c r="G26" s="268">
        <f t="shared" si="1"/>
        <v>0</v>
      </c>
      <c r="H26" s="268">
        <v>0</v>
      </c>
      <c r="I26" s="268">
        <v>0</v>
      </c>
      <c r="J26" s="268">
        <v>0</v>
      </c>
      <c r="K26" s="268">
        <v>0</v>
      </c>
      <c r="L26" s="268">
        <v>0</v>
      </c>
      <c r="M26" s="268">
        <v>0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0</v>
      </c>
      <c r="T26" s="268">
        <v>0</v>
      </c>
      <c r="U26" s="268">
        <v>0</v>
      </c>
      <c r="V26" s="268">
        <v>0</v>
      </c>
    </row>
    <row r="27" spans="1:22" ht="13.5">
      <c r="A27" s="505" t="s">
        <v>594</v>
      </c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634" t="s">
        <v>598</v>
      </c>
      <c r="S27" s="615"/>
      <c r="T27" s="615"/>
      <c r="U27" s="615"/>
      <c r="V27" s="615"/>
    </row>
    <row r="28" spans="1:22" ht="12.75">
      <c r="A28" s="623" t="s">
        <v>589</v>
      </c>
      <c r="B28" s="623"/>
      <c r="C28" s="623"/>
      <c r="D28" s="481"/>
      <c r="E28" s="481"/>
      <c r="F28" s="481"/>
      <c r="G28" s="482"/>
      <c r="H28" s="482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624" t="s">
        <v>590</v>
      </c>
      <c r="T28" s="624"/>
      <c r="U28" s="481"/>
      <c r="V28" s="481"/>
    </row>
  </sheetData>
  <mergeCells count="10">
    <mergeCell ref="R27:V27"/>
    <mergeCell ref="A28:C28"/>
    <mergeCell ref="S28:T28"/>
    <mergeCell ref="A1:L1"/>
    <mergeCell ref="M1:V1"/>
    <mergeCell ref="B3:B5"/>
    <mergeCell ref="C3:F3"/>
    <mergeCell ref="G3:L3"/>
    <mergeCell ref="M3:V3"/>
    <mergeCell ref="M4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1" width="22.140625" style="9" customWidth="1"/>
    <col min="2" max="2" width="20.28125" style="9" customWidth="1"/>
    <col min="3" max="5" width="20.7109375" style="9" customWidth="1"/>
    <col min="6" max="6" width="28.140625" style="9" customWidth="1"/>
    <col min="7" max="8" width="9.140625" style="9" customWidth="1"/>
    <col min="9" max="9" width="9.28125" style="9" customWidth="1"/>
    <col min="10" max="10" width="9.140625" style="9" customWidth="1"/>
    <col min="11" max="11" width="36.140625" style="9" customWidth="1"/>
    <col min="12" max="16384" width="9.140625" style="9" customWidth="1"/>
  </cols>
  <sheetData>
    <row r="1" spans="1:6" s="10" customFormat="1" ht="32.25" customHeight="1">
      <c r="A1" s="535" t="s">
        <v>459</v>
      </c>
      <c r="B1" s="638"/>
      <c r="C1" s="638"/>
      <c r="D1" s="638"/>
      <c r="E1" s="638"/>
      <c r="F1" s="638"/>
    </row>
    <row r="2" spans="1:6" s="1" customFormat="1" ht="18" customHeight="1">
      <c r="A2" s="59" t="s">
        <v>117</v>
      </c>
      <c r="B2" s="2"/>
      <c r="C2" s="2"/>
      <c r="D2" s="2"/>
      <c r="E2" s="2"/>
      <c r="F2" s="58" t="s">
        <v>118</v>
      </c>
    </row>
    <row r="3" spans="1:6" s="80" customFormat="1" ht="33" customHeight="1">
      <c r="A3" s="639" t="s">
        <v>267</v>
      </c>
      <c r="B3" s="187" t="s">
        <v>268</v>
      </c>
      <c r="C3" s="233" t="s">
        <v>269</v>
      </c>
      <c r="D3" s="187" t="s">
        <v>270</v>
      </c>
      <c r="E3" s="187" t="s">
        <v>271</v>
      </c>
      <c r="F3" s="641" t="s">
        <v>272</v>
      </c>
    </row>
    <row r="4" spans="1:6" s="80" customFormat="1" ht="33" customHeight="1">
      <c r="A4" s="640"/>
      <c r="B4" s="194" t="s">
        <v>273</v>
      </c>
      <c r="C4" s="194" t="s">
        <v>274</v>
      </c>
      <c r="D4" s="194" t="s">
        <v>275</v>
      </c>
      <c r="E4" s="194" t="s">
        <v>276</v>
      </c>
      <c r="F4" s="642"/>
    </row>
    <row r="5" spans="1:6" s="151" customFormat="1" ht="24.75" customHeight="1">
      <c r="A5" s="147" t="s">
        <v>277</v>
      </c>
      <c r="B5" s="152">
        <v>10</v>
      </c>
      <c r="C5" s="269">
        <v>127794410</v>
      </c>
      <c r="D5" s="269">
        <v>121675747</v>
      </c>
      <c r="E5" s="269">
        <v>81556026</v>
      </c>
      <c r="F5" s="150" t="s">
        <v>278</v>
      </c>
    </row>
    <row r="6" spans="1:6" s="151" customFormat="1" ht="24.75" customHeight="1">
      <c r="A6" s="147" t="s">
        <v>279</v>
      </c>
      <c r="B6" s="152">
        <v>10</v>
      </c>
      <c r="C6" s="269">
        <v>20382893</v>
      </c>
      <c r="D6" s="269">
        <v>20285170</v>
      </c>
      <c r="E6" s="269">
        <v>15873435</v>
      </c>
      <c r="F6" s="149" t="s">
        <v>280</v>
      </c>
    </row>
    <row r="7" spans="1:6" s="51" customFormat="1" ht="24.75" customHeight="1">
      <c r="A7" s="147" t="s">
        <v>281</v>
      </c>
      <c r="B7" s="90">
        <v>11</v>
      </c>
      <c r="C7" s="270">
        <v>147936369</v>
      </c>
      <c r="D7" s="270">
        <v>155107867</v>
      </c>
      <c r="E7" s="270">
        <v>95462224</v>
      </c>
      <c r="F7" s="150" t="s">
        <v>282</v>
      </c>
    </row>
    <row r="8" spans="1:6" s="51" customFormat="1" ht="24.75" customHeight="1">
      <c r="A8" s="147" t="s">
        <v>283</v>
      </c>
      <c r="B8" s="90">
        <v>9</v>
      </c>
      <c r="C8" s="270">
        <v>22040484</v>
      </c>
      <c r="D8" s="270">
        <v>23137881</v>
      </c>
      <c r="E8" s="270">
        <v>16157904</v>
      </c>
      <c r="F8" s="149" t="s">
        <v>284</v>
      </c>
    </row>
    <row r="9" spans="1:6" s="51" customFormat="1" ht="24.75" customHeight="1">
      <c r="A9" s="55" t="s">
        <v>134</v>
      </c>
      <c r="B9" s="90">
        <v>2</v>
      </c>
      <c r="C9" s="270">
        <v>191606466</v>
      </c>
      <c r="D9" s="270">
        <v>193726540</v>
      </c>
      <c r="E9" s="270">
        <v>99554550</v>
      </c>
      <c r="F9" s="49" t="s">
        <v>134</v>
      </c>
    </row>
    <row r="10" spans="1:6" s="51" customFormat="1" ht="24.75" customHeight="1">
      <c r="A10" s="55" t="s">
        <v>85</v>
      </c>
      <c r="B10" s="255" t="s">
        <v>8</v>
      </c>
      <c r="C10" s="270">
        <v>566907819</v>
      </c>
      <c r="D10" s="270">
        <v>567673425</v>
      </c>
      <c r="E10" s="270">
        <v>403637535</v>
      </c>
      <c r="F10" s="49" t="s">
        <v>85</v>
      </c>
    </row>
    <row r="11" spans="1:6" s="51" customFormat="1" ht="24.75" customHeight="1">
      <c r="A11" s="55" t="s">
        <v>352</v>
      </c>
      <c r="B11" s="255">
        <v>23</v>
      </c>
      <c r="C11" s="270">
        <v>579370205</v>
      </c>
      <c r="D11" s="270">
        <v>593216213</v>
      </c>
      <c r="E11" s="270">
        <v>467268387</v>
      </c>
      <c r="F11" s="49" t="s">
        <v>352</v>
      </c>
    </row>
    <row r="12" spans="1:6" s="52" customFormat="1" ht="24.75" customHeight="1">
      <c r="A12" s="56" t="s">
        <v>353</v>
      </c>
      <c r="B12" s="265">
        <v>24</v>
      </c>
      <c r="C12" s="265">
        <v>580709180</v>
      </c>
      <c r="D12" s="266">
        <v>581068421</v>
      </c>
      <c r="E12" s="265">
        <v>446035462</v>
      </c>
      <c r="F12" s="342" t="s">
        <v>353</v>
      </c>
    </row>
    <row r="13" spans="1:6" s="15" customFormat="1" ht="24.75" customHeight="1">
      <c r="A13" s="45" t="s">
        <v>285</v>
      </c>
      <c r="B13" s="267">
        <v>3</v>
      </c>
      <c r="C13" s="267">
        <v>208642743</v>
      </c>
      <c r="D13" s="267">
        <v>206490147</v>
      </c>
      <c r="E13" s="267">
        <v>168773852</v>
      </c>
      <c r="F13" s="325" t="s">
        <v>13</v>
      </c>
    </row>
    <row r="14" spans="1:6" s="15" customFormat="1" ht="24.75" customHeight="1">
      <c r="A14" s="87" t="s">
        <v>12</v>
      </c>
      <c r="B14" s="268">
        <v>21</v>
      </c>
      <c r="C14" s="268">
        <v>372066437</v>
      </c>
      <c r="D14" s="268">
        <v>374578274</v>
      </c>
      <c r="E14" s="268">
        <v>277261610</v>
      </c>
      <c r="F14" s="326" t="s">
        <v>14</v>
      </c>
    </row>
    <row r="15" spans="1:6" s="80" customFormat="1" ht="15.75" customHeight="1">
      <c r="A15" s="643" t="s">
        <v>286</v>
      </c>
      <c r="B15" s="644"/>
      <c r="C15" s="78"/>
      <c r="D15" s="537" t="s">
        <v>602</v>
      </c>
      <c r="E15" s="537"/>
      <c r="F15" s="537"/>
    </row>
    <row r="16" s="349" customFormat="1" ht="12.75">
      <c r="A16" s="492" t="s">
        <v>613</v>
      </c>
    </row>
    <row r="17" s="53" customFormat="1" ht="12.75"/>
    <row r="18" s="53" customFormat="1" ht="12.75"/>
    <row r="19" s="53" customFormat="1" ht="12.75"/>
    <row r="20" s="53" customFormat="1" ht="12.75"/>
    <row r="21" s="53" customFormat="1" ht="12.75"/>
    <row r="22" s="53" customFormat="1" ht="12.75"/>
    <row r="23" s="53" customFormat="1" ht="12.75"/>
    <row r="24" s="53" customFormat="1" ht="12.75"/>
    <row r="25" s="53" customFormat="1" ht="12.75"/>
    <row r="26" s="53" customFormat="1" ht="12.75"/>
    <row r="27" s="53" customFormat="1" ht="12.75"/>
    <row r="28" s="53" customFormat="1" ht="12.75"/>
    <row r="29" s="53" customFormat="1" ht="12.75"/>
    <row r="30" s="53" customFormat="1" ht="12.75"/>
    <row r="31" s="53" customFormat="1" ht="12.75"/>
    <row r="32" s="53" customFormat="1" ht="12.75"/>
    <row r="33" s="53" customFormat="1" ht="12.75"/>
    <row r="34" s="53" customFormat="1" ht="12.75"/>
    <row r="35" s="53" customFormat="1" ht="12.75"/>
    <row r="36" s="53" customFormat="1" ht="12.75"/>
    <row r="37" s="53" customFormat="1" ht="12.75"/>
    <row r="38" s="53" customFormat="1" ht="12.75"/>
    <row r="39" s="53" customFormat="1" ht="12.75"/>
    <row r="40" s="53" customFormat="1" ht="12.75"/>
    <row r="41" s="53" customFormat="1" ht="12.75"/>
    <row r="42" s="53" customFormat="1" ht="12.75"/>
    <row r="43" s="53" customFormat="1" ht="12.75"/>
    <row r="44" s="53" customFormat="1" ht="12.75"/>
    <row r="45" s="53" customFormat="1" ht="12.75"/>
    <row r="46" s="53" customFormat="1" ht="12.75"/>
    <row r="47" s="53" customFormat="1" ht="12.75"/>
    <row r="48" s="53" customFormat="1" ht="12.75"/>
    <row r="49" s="53" customFormat="1" ht="12.75"/>
    <row r="50" s="53" customFormat="1" ht="12.75"/>
    <row r="51" s="53" customFormat="1" ht="12.75"/>
    <row r="52" s="53" customFormat="1" ht="12.75"/>
    <row r="53" s="53" customFormat="1" ht="12.75"/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2.75"/>
    <row r="68" s="53" customFormat="1" ht="12.75"/>
    <row r="69" s="53" customFormat="1" ht="12.75"/>
    <row r="70" s="53" customFormat="1" ht="12.75"/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</sheetData>
  <mergeCells count="5">
    <mergeCell ref="A1:F1"/>
    <mergeCell ref="A3:A4"/>
    <mergeCell ref="F3:F4"/>
    <mergeCell ref="A15:B15"/>
    <mergeCell ref="D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13" sqref="H13"/>
    </sheetView>
  </sheetViews>
  <sheetFormatPr defaultColWidth="9.140625" defaultRowHeight="12.75"/>
  <cols>
    <col min="1" max="1" width="20.140625" style="92" customWidth="1"/>
    <col min="2" max="2" width="15.8515625" style="92" customWidth="1"/>
    <col min="3" max="3" width="16.7109375" style="92" customWidth="1"/>
    <col min="4" max="4" width="15.8515625" style="92" customWidth="1"/>
    <col min="5" max="6" width="12.421875" style="92" customWidth="1"/>
    <col min="7" max="7" width="13.421875" style="153" customWidth="1"/>
    <col min="8" max="8" width="38.8515625" style="92" customWidth="1"/>
    <col min="9" max="9" width="37.140625" style="92" customWidth="1"/>
    <col min="10" max="16384" width="9.140625" style="92" customWidth="1"/>
  </cols>
  <sheetData>
    <row r="1" spans="1:8" ht="32.25" customHeight="1">
      <c r="A1" s="645" t="s">
        <v>460</v>
      </c>
      <c r="B1" s="645"/>
      <c r="C1" s="645"/>
      <c r="D1" s="645"/>
      <c r="E1" s="645"/>
      <c r="F1" s="645"/>
      <c r="G1" s="645"/>
      <c r="H1" s="645"/>
    </row>
    <row r="2" spans="1:7" s="1" customFormat="1" ht="18" customHeight="1">
      <c r="A2" s="1" t="s">
        <v>15</v>
      </c>
      <c r="B2" s="2"/>
      <c r="C2" s="2"/>
      <c r="D2" s="2"/>
      <c r="E2" s="2"/>
      <c r="F2" s="58" t="s">
        <v>16</v>
      </c>
      <c r="G2" s="234"/>
    </row>
    <row r="3" spans="1:7" s="1" customFormat="1" ht="22.5" customHeight="1">
      <c r="A3" s="235"/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236" t="s">
        <v>22</v>
      </c>
    </row>
    <row r="4" spans="1:7" s="1" customFormat="1" ht="22.5" customHeight="1">
      <c r="A4" s="177"/>
      <c r="B4" s="166"/>
      <c r="C4" s="237" t="s">
        <v>23</v>
      </c>
      <c r="D4" s="166" t="s">
        <v>24</v>
      </c>
      <c r="E4" s="166"/>
      <c r="F4" s="166" t="s">
        <v>24</v>
      </c>
      <c r="G4" s="238" t="s">
        <v>25</v>
      </c>
    </row>
    <row r="5" spans="1:7" s="1" customFormat="1" ht="22.5" customHeight="1">
      <c r="A5" s="239"/>
      <c r="B5" s="5" t="s">
        <v>26</v>
      </c>
      <c r="C5" s="5" t="s">
        <v>27</v>
      </c>
      <c r="D5" s="5" t="s">
        <v>28</v>
      </c>
      <c r="E5" s="5" t="s">
        <v>29</v>
      </c>
      <c r="F5" s="5" t="s">
        <v>30</v>
      </c>
      <c r="G5" s="240" t="s">
        <v>31</v>
      </c>
    </row>
    <row r="6" spans="1:7" ht="18" customHeight="1">
      <c r="A6" s="148" t="s">
        <v>60</v>
      </c>
      <c r="B6" s="343">
        <v>397578640</v>
      </c>
      <c r="C6" s="343">
        <v>410407483</v>
      </c>
      <c r="D6" s="343">
        <v>410344666</v>
      </c>
      <c r="E6" s="343">
        <v>27001</v>
      </c>
      <c r="F6" s="343">
        <v>35815</v>
      </c>
      <c r="G6" s="344">
        <v>12766026</v>
      </c>
    </row>
    <row r="7" spans="1:7" ht="18" customHeight="1">
      <c r="A7" s="148" t="s">
        <v>61</v>
      </c>
      <c r="B7" s="343">
        <v>414260000</v>
      </c>
      <c r="C7" s="343">
        <v>415880733</v>
      </c>
      <c r="D7" s="343">
        <v>415756276</v>
      </c>
      <c r="E7" s="343">
        <v>19914</v>
      </c>
      <c r="F7" s="343">
        <v>104541</v>
      </c>
      <c r="G7" s="344">
        <v>1496276</v>
      </c>
    </row>
    <row r="8" spans="1:7" ht="18" customHeight="1">
      <c r="A8" s="148" t="s">
        <v>62</v>
      </c>
      <c r="B8" s="343">
        <v>444847000</v>
      </c>
      <c r="C8" s="343">
        <v>460173889</v>
      </c>
      <c r="D8" s="343">
        <v>460032855</v>
      </c>
      <c r="E8" s="343">
        <v>21502</v>
      </c>
      <c r="F8" s="343">
        <v>119531</v>
      </c>
      <c r="G8" s="344">
        <v>15185855</v>
      </c>
    </row>
    <row r="9" spans="1:7" s="16" customFormat="1" ht="18" customHeight="1">
      <c r="A9" s="39" t="s">
        <v>85</v>
      </c>
      <c r="B9" s="257">
        <v>467598000</v>
      </c>
      <c r="C9" s="257">
        <v>490352930</v>
      </c>
      <c r="D9" s="257">
        <v>490248193</v>
      </c>
      <c r="E9" s="257">
        <v>18760</v>
      </c>
      <c r="F9" s="257">
        <v>85947</v>
      </c>
      <c r="G9" s="345">
        <v>22650193</v>
      </c>
    </row>
    <row r="10" spans="1:7" s="16" customFormat="1" ht="18" customHeight="1">
      <c r="A10" s="39" t="s">
        <v>345</v>
      </c>
      <c r="B10" s="257">
        <v>554822826</v>
      </c>
      <c r="C10" s="257">
        <v>580942257</v>
      </c>
      <c r="D10" s="257">
        <v>580759080</v>
      </c>
      <c r="E10" s="257">
        <v>19377</v>
      </c>
      <c r="F10" s="257">
        <v>163800</v>
      </c>
      <c r="G10" s="345">
        <v>25936254</v>
      </c>
    </row>
    <row r="11" spans="1:7" s="17" customFormat="1" ht="18" customHeight="1">
      <c r="A11" s="271" t="s">
        <v>350</v>
      </c>
      <c r="B11" s="431">
        <f aca="true" t="shared" si="0" ref="B11:G11">SUM(B12:B27)</f>
        <v>689288274</v>
      </c>
      <c r="C11" s="432">
        <f t="shared" si="0"/>
        <v>698829609</v>
      </c>
      <c r="D11" s="432">
        <f t="shared" si="0"/>
        <v>698630127</v>
      </c>
      <c r="E11" s="432">
        <f t="shared" si="0"/>
        <v>26397</v>
      </c>
      <c r="F11" s="432">
        <f t="shared" si="0"/>
        <v>173086</v>
      </c>
      <c r="G11" s="433">
        <f t="shared" si="0"/>
        <v>9341853</v>
      </c>
    </row>
    <row r="12" spans="1:8" ht="18" customHeight="1">
      <c r="A12" s="272" t="s">
        <v>315</v>
      </c>
      <c r="B12" s="424">
        <v>524892354</v>
      </c>
      <c r="C12" s="425">
        <v>529035195</v>
      </c>
      <c r="D12" s="425">
        <v>529035195</v>
      </c>
      <c r="E12" s="425">
        <v>0</v>
      </c>
      <c r="F12" s="425">
        <v>0</v>
      </c>
      <c r="G12" s="426">
        <f aca="true" t="shared" si="1" ref="G12:G27">D12-B12</f>
        <v>4142841</v>
      </c>
      <c r="H12" s="273"/>
    </row>
    <row r="13" spans="1:8" ht="18" customHeight="1">
      <c r="A13" s="272" t="s">
        <v>461</v>
      </c>
      <c r="B13" s="424">
        <v>571881</v>
      </c>
      <c r="C13" s="425">
        <v>578881</v>
      </c>
      <c r="D13" s="425">
        <v>578881</v>
      </c>
      <c r="E13" s="425">
        <v>0</v>
      </c>
      <c r="F13" s="425">
        <v>0</v>
      </c>
      <c r="G13" s="426">
        <f t="shared" si="1"/>
        <v>7000</v>
      </c>
      <c r="H13" s="273"/>
    </row>
    <row r="14" spans="1:8" ht="18" customHeight="1">
      <c r="A14" s="272" t="s">
        <v>462</v>
      </c>
      <c r="B14" s="424">
        <v>80600387</v>
      </c>
      <c r="C14" s="425">
        <v>80600387</v>
      </c>
      <c r="D14" s="425">
        <v>80600387</v>
      </c>
      <c r="E14" s="425">
        <v>0</v>
      </c>
      <c r="F14" s="425">
        <v>0</v>
      </c>
      <c r="G14" s="426">
        <f t="shared" si="1"/>
        <v>0</v>
      </c>
      <c r="H14" s="273"/>
    </row>
    <row r="15" spans="1:8" ht="18" customHeight="1">
      <c r="A15" s="272" t="s">
        <v>463</v>
      </c>
      <c r="B15" s="424">
        <v>7891151</v>
      </c>
      <c r="C15" s="425">
        <v>7888171</v>
      </c>
      <c r="D15" s="425">
        <v>7888171</v>
      </c>
      <c r="E15" s="425">
        <v>0</v>
      </c>
      <c r="F15" s="425">
        <v>0</v>
      </c>
      <c r="G15" s="426">
        <f t="shared" si="1"/>
        <v>-2980</v>
      </c>
      <c r="H15" s="273"/>
    </row>
    <row r="16" spans="1:8" ht="18" customHeight="1">
      <c r="A16" s="272" t="s">
        <v>464</v>
      </c>
      <c r="B16" s="424">
        <v>130978</v>
      </c>
      <c r="C16" s="425">
        <v>130978</v>
      </c>
      <c r="D16" s="425">
        <v>130978</v>
      </c>
      <c r="E16" s="425">
        <v>0</v>
      </c>
      <c r="F16" s="425">
        <v>0</v>
      </c>
      <c r="G16" s="426">
        <f t="shared" si="1"/>
        <v>0</v>
      </c>
      <c r="H16" s="273"/>
    </row>
    <row r="17" spans="1:8" ht="18" customHeight="1">
      <c r="A17" s="272" t="s">
        <v>465</v>
      </c>
      <c r="B17" s="424">
        <v>9735928</v>
      </c>
      <c r="C17" s="425">
        <v>9761789</v>
      </c>
      <c r="D17" s="425">
        <v>9639392</v>
      </c>
      <c r="E17" s="425">
        <v>26397</v>
      </c>
      <c r="F17" s="425">
        <v>96000</v>
      </c>
      <c r="G17" s="426">
        <f t="shared" si="1"/>
        <v>-96536</v>
      </c>
      <c r="H17" s="273"/>
    </row>
    <row r="18" spans="1:8" ht="18" customHeight="1">
      <c r="A18" s="272" t="s">
        <v>466</v>
      </c>
      <c r="B18" s="424">
        <v>92750</v>
      </c>
      <c r="C18" s="425">
        <v>82093</v>
      </c>
      <c r="D18" s="425">
        <v>82093</v>
      </c>
      <c r="E18" s="425">
        <v>0</v>
      </c>
      <c r="F18" s="425">
        <v>0</v>
      </c>
      <c r="G18" s="426">
        <f t="shared" si="1"/>
        <v>-10657</v>
      </c>
      <c r="H18" s="273"/>
    </row>
    <row r="19" spans="1:8" ht="18" customHeight="1">
      <c r="A19" s="272" t="s">
        <v>316</v>
      </c>
      <c r="B19" s="424">
        <v>93100</v>
      </c>
      <c r="C19" s="425">
        <v>113961</v>
      </c>
      <c r="D19" s="425">
        <v>113961</v>
      </c>
      <c r="E19" s="425">
        <v>0</v>
      </c>
      <c r="F19" s="425">
        <v>0</v>
      </c>
      <c r="G19" s="426">
        <f t="shared" si="1"/>
        <v>20861</v>
      </c>
      <c r="H19" s="273"/>
    </row>
    <row r="20" spans="1:8" ht="18" customHeight="1">
      <c r="A20" s="272" t="s">
        <v>467</v>
      </c>
      <c r="B20" s="424">
        <v>120669</v>
      </c>
      <c r="C20" s="425">
        <v>119639</v>
      </c>
      <c r="D20" s="425">
        <v>105510</v>
      </c>
      <c r="E20" s="425">
        <v>0</v>
      </c>
      <c r="F20" s="425">
        <v>14129</v>
      </c>
      <c r="G20" s="426">
        <f t="shared" si="1"/>
        <v>-15159</v>
      </c>
      <c r="H20" s="273"/>
    </row>
    <row r="21" spans="1:8" ht="18" customHeight="1">
      <c r="A21" s="272" t="s">
        <v>468</v>
      </c>
      <c r="B21" s="424">
        <v>283779</v>
      </c>
      <c r="C21" s="425">
        <v>318286</v>
      </c>
      <c r="D21" s="425">
        <v>318286</v>
      </c>
      <c r="E21" s="425">
        <v>0</v>
      </c>
      <c r="F21" s="425">
        <v>0</v>
      </c>
      <c r="G21" s="426">
        <f t="shared" si="1"/>
        <v>34507</v>
      </c>
      <c r="H21" s="273"/>
    </row>
    <row r="22" spans="1:8" ht="18" customHeight="1">
      <c r="A22" s="272" t="s">
        <v>469</v>
      </c>
      <c r="B22" s="424">
        <v>1705000</v>
      </c>
      <c r="C22" s="425">
        <v>6792442</v>
      </c>
      <c r="D22" s="425">
        <v>6792442</v>
      </c>
      <c r="E22" s="425">
        <v>0</v>
      </c>
      <c r="F22" s="425">
        <v>0</v>
      </c>
      <c r="G22" s="426">
        <f t="shared" si="1"/>
        <v>5087442</v>
      </c>
      <c r="H22" s="273"/>
    </row>
    <row r="23" spans="1:8" ht="18" customHeight="1">
      <c r="A23" s="272" t="s">
        <v>470</v>
      </c>
      <c r="B23" s="424">
        <v>6905</v>
      </c>
      <c r="C23" s="425">
        <v>45069</v>
      </c>
      <c r="D23" s="425">
        <v>45069</v>
      </c>
      <c r="E23" s="425">
        <v>0</v>
      </c>
      <c r="F23" s="425">
        <v>0</v>
      </c>
      <c r="G23" s="426">
        <f t="shared" si="1"/>
        <v>38164</v>
      </c>
      <c r="H23" s="273"/>
    </row>
    <row r="24" spans="1:7" ht="18" customHeight="1">
      <c r="A24" s="272" t="s">
        <v>471</v>
      </c>
      <c r="B24" s="424">
        <v>96554</v>
      </c>
      <c r="C24" s="425">
        <v>229670</v>
      </c>
      <c r="D24" s="425">
        <v>229670</v>
      </c>
      <c r="E24" s="425">
        <v>0</v>
      </c>
      <c r="F24" s="425">
        <v>0</v>
      </c>
      <c r="G24" s="426">
        <f t="shared" si="1"/>
        <v>133116</v>
      </c>
    </row>
    <row r="25" spans="1:8" ht="18" customHeight="1">
      <c r="A25" s="272" t="s">
        <v>472</v>
      </c>
      <c r="B25" s="424">
        <v>0</v>
      </c>
      <c r="C25" s="425">
        <v>66210</v>
      </c>
      <c r="D25" s="425">
        <v>3254</v>
      </c>
      <c r="E25" s="425">
        <v>0</v>
      </c>
      <c r="F25" s="425">
        <v>62957</v>
      </c>
      <c r="G25" s="426">
        <f t="shared" si="1"/>
        <v>3254</v>
      </c>
      <c r="H25" s="273"/>
    </row>
    <row r="26" spans="1:8" ht="18" customHeight="1">
      <c r="A26" s="272" t="s">
        <v>473</v>
      </c>
      <c r="B26" s="424">
        <v>28564761</v>
      </c>
      <c r="C26" s="425">
        <v>28564761</v>
      </c>
      <c r="D26" s="425">
        <v>28564761</v>
      </c>
      <c r="E26" s="425">
        <v>0</v>
      </c>
      <c r="F26" s="425">
        <v>0</v>
      </c>
      <c r="G26" s="426">
        <f t="shared" si="1"/>
        <v>0</v>
      </c>
      <c r="H26" s="434"/>
    </row>
    <row r="27" spans="1:7" ht="19.5" customHeight="1">
      <c r="A27" s="274" t="s">
        <v>474</v>
      </c>
      <c r="B27" s="427">
        <v>34502077</v>
      </c>
      <c r="C27" s="428">
        <v>34502077</v>
      </c>
      <c r="D27" s="428">
        <v>34502077</v>
      </c>
      <c r="E27" s="428">
        <v>0</v>
      </c>
      <c r="F27" s="428">
        <v>0</v>
      </c>
      <c r="G27" s="429">
        <f t="shared" si="1"/>
        <v>0</v>
      </c>
    </row>
    <row r="28" spans="1:8" ht="12.75">
      <c r="A28" s="430" t="s">
        <v>475</v>
      </c>
      <c r="B28" s="349"/>
      <c r="C28" s="349"/>
      <c r="D28" s="646" t="s">
        <v>600</v>
      </c>
      <c r="E28" s="647"/>
      <c r="F28" s="647"/>
      <c r="G28" s="647"/>
      <c r="H28" s="647"/>
    </row>
  </sheetData>
  <mergeCells count="2">
    <mergeCell ref="A1:H1"/>
    <mergeCell ref="D28:H28"/>
  </mergeCells>
  <printOptions/>
  <pageMargins left="0.7480314960629921" right="0.7480314960629921" top="0.74" bottom="0.51" header="0.5118110236220472" footer="0.3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9.140625" defaultRowHeight="12.75"/>
  <cols>
    <col min="1" max="1" width="16.28125" style="92" customWidth="1"/>
    <col min="2" max="2" width="15.57421875" style="92" customWidth="1"/>
    <col min="3" max="3" width="15.8515625" style="92" customWidth="1"/>
    <col min="4" max="4" width="16.28125" style="92" customWidth="1"/>
    <col min="5" max="5" width="11.7109375" style="92" customWidth="1"/>
    <col min="6" max="6" width="14.421875" style="92" customWidth="1"/>
    <col min="7" max="7" width="15.140625" style="92" customWidth="1"/>
    <col min="8" max="8" width="14.00390625" style="92" customWidth="1"/>
    <col min="9" max="9" width="13.28125" style="92" customWidth="1"/>
    <col min="10" max="10" width="23.421875" style="92" customWidth="1"/>
    <col min="11" max="16384" width="16.28125" style="92" customWidth="1"/>
  </cols>
  <sheetData>
    <row r="1" spans="1:10" ht="32.25" customHeight="1">
      <c r="A1" s="645" t="s">
        <v>609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1:9" s="1" customFormat="1" ht="18" customHeight="1">
      <c r="A2" s="1" t="s">
        <v>15</v>
      </c>
      <c r="B2" s="2"/>
      <c r="C2" s="2"/>
      <c r="D2" s="2"/>
      <c r="E2" s="2"/>
      <c r="F2" s="2"/>
      <c r="G2" s="2"/>
      <c r="H2" s="2"/>
      <c r="I2" s="241" t="s">
        <v>32</v>
      </c>
    </row>
    <row r="3" spans="1:9" s="80" customFormat="1" ht="22.5" customHeight="1">
      <c r="A3" s="235"/>
      <c r="B3" s="4" t="s">
        <v>287</v>
      </c>
      <c r="C3" s="648" t="s">
        <v>288</v>
      </c>
      <c r="D3" s="540"/>
      <c r="E3" s="541"/>
      <c r="F3" s="4" t="s">
        <v>289</v>
      </c>
      <c r="G3" s="4" t="s">
        <v>290</v>
      </c>
      <c r="H3" s="4" t="s">
        <v>291</v>
      </c>
      <c r="I3" s="4" t="s">
        <v>292</v>
      </c>
    </row>
    <row r="4" spans="1:9" s="80" customFormat="1" ht="20.25" customHeight="1">
      <c r="A4" s="159"/>
      <c r="B4" s="189"/>
      <c r="C4" s="522" t="s">
        <v>293</v>
      </c>
      <c r="D4" s="538"/>
      <c r="E4" s="563"/>
      <c r="F4" s="169" t="s">
        <v>294</v>
      </c>
      <c r="G4" s="189"/>
      <c r="H4" s="189"/>
      <c r="I4" s="189"/>
    </row>
    <row r="5" spans="1:9" s="80" customFormat="1" ht="21" customHeight="1">
      <c r="A5" s="159"/>
      <c r="B5" s="189"/>
      <c r="C5" s="4" t="s">
        <v>295</v>
      </c>
      <c r="D5" s="4" t="s">
        <v>296</v>
      </c>
      <c r="E5" s="242" t="s">
        <v>297</v>
      </c>
      <c r="F5" s="189"/>
      <c r="G5" s="189"/>
      <c r="H5" s="189"/>
      <c r="I5" s="189"/>
    </row>
    <row r="6" spans="1:9" s="80" customFormat="1" ht="21" customHeight="1">
      <c r="A6" s="159"/>
      <c r="B6" s="189"/>
      <c r="C6" s="192" t="s">
        <v>298</v>
      </c>
      <c r="D6" s="189" t="s">
        <v>299</v>
      </c>
      <c r="E6" s="243" t="s">
        <v>300</v>
      </c>
      <c r="F6" s="189" t="s">
        <v>160</v>
      </c>
      <c r="G6" s="189"/>
      <c r="H6" s="192" t="s">
        <v>301</v>
      </c>
      <c r="I6" s="189"/>
    </row>
    <row r="7" spans="1:9" s="80" customFormat="1" ht="21" customHeight="1">
      <c r="A7" s="244"/>
      <c r="B7" s="194" t="s">
        <v>160</v>
      </c>
      <c r="C7" s="194" t="s">
        <v>302</v>
      </c>
      <c r="D7" s="194" t="s">
        <v>303</v>
      </c>
      <c r="E7" s="165" t="s">
        <v>304</v>
      </c>
      <c r="F7" s="194" t="s">
        <v>305</v>
      </c>
      <c r="G7" s="194" t="s">
        <v>168</v>
      </c>
      <c r="H7" s="193" t="s">
        <v>306</v>
      </c>
      <c r="I7" s="194" t="s">
        <v>307</v>
      </c>
    </row>
    <row r="8" spans="1:9" s="135" customFormat="1" ht="18" customHeight="1">
      <c r="A8" s="156" t="s">
        <v>60</v>
      </c>
      <c r="B8" s="155">
        <v>397578640</v>
      </c>
      <c r="C8" s="155">
        <v>22870808</v>
      </c>
      <c r="D8" s="155">
        <v>5129140</v>
      </c>
      <c r="E8" s="162" t="s">
        <v>308</v>
      </c>
      <c r="F8" s="155">
        <v>420449448</v>
      </c>
      <c r="G8" s="155">
        <v>395650207</v>
      </c>
      <c r="H8" s="155">
        <v>13788876</v>
      </c>
      <c r="I8" s="157">
        <v>11010365</v>
      </c>
    </row>
    <row r="9" spans="1:9" s="135" customFormat="1" ht="18" customHeight="1">
      <c r="A9" s="156" t="s">
        <v>61</v>
      </c>
      <c r="B9" s="155">
        <v>414260000</v>
      </c>
      <c r="C9" s="155">
        <v>13788876</v>
      </c>
      <c r="D9" s="162" t="s">
        <v>308</v>
      </c>
      <c r="E9" s="162" t="s">
        <v>308</v>
      </c>
      <c r="F9" s="155">
        <v>428048876</v>
      </c>
      <c r="G9" s="155">
        <v>396381539</v>
      </c>
      <c r="H9" s="155">
        <v>19342562</v>
      </c>
      <c r="I9" s="157">
        <v>12324775</v>
      </c>
    </row>
    <row r="10" spans="1:9" s="135" customFormat="1" ht="18" customHeight="1">
      <c r="A10" s="156" t="s">
        <v>62</v>
      </c>
      <c r="B10" s="155">
        <v>444847000</v>
      </c>
      <c r="C10" s="155">
        <v>19342562</v>
      </c>
      <c r="D10" s="155">
        <v>100000</v>
      </c>
      <c r="E10" s="162" t="s">
        <v>308</v>
      </c>
      <c r="F10" s="155">
        <v>464189562</v>
      </c>
      <c r="G10" s="155">
        <v>444103500</v>
      </c>
      <c r="H10" s="155">
        <v>15714664</v>
      </c>
      <c r="I10" s="157">
        <v>4371398</v>
      </c>
    </row>
    <row r="11" spans="1:9" s="16" customFormat="1" ht="18" customHeight="1">
      <c r="A11" s="39" t="s">
        <v>85</v>
      </c>
      <c r="B11" s="256">
        <f aca="true" t="shared" si="0" ref="B11:I11">SUM(B14:B28)</f>
        <v>615203637</v>
      </c>
      <c r="C11" s="256">
        <f t="shared" si="0"/>
        <v>26186587</v>
      </c>
      <c r="D11" s="257" t="s">
        <v>8</v>
      </c>
      <c r="E11" s="257" t="s">
        <v>8</v>
      </c>
      <c r="F11" s="256">
        <f t="shared" si="0"/>
        <v>641390224</v>
      </c>
      <c r="G11" s="256">
        <f t="shared" si="0"/>
        <v>572202315</v>
      </c>
      <c r="H11" s="256">
        <f t="shared" si="0"/>
        <v>46398818</v>
      </c>
      <c r="I11" s="256">
        <f t="shared" si="0"/>
        <v>22789091</v>
      </c>
    </row>
    <row r="12" spans="1:9" s="16" customFormat="1" ht="18" customHeight="1">
      <c r="A12" s="39" t="s">
        <v>345</v>
      </c>
      <c r="B12" s="256">
        <v>554822826</v>
      </c>
      <c r="C12" s="256">
        <v>22360414</v>
      </c>
      <c r="D12" s="257">
        <v>0</v>
      </c>
      <c r="E12" s="257">
        <v>0</v>
      </c>
      <c r="F12" s="256">
        <v>577183240</v>
      </c>
      <c r="G12" s="256">
        <v>517692241</v>
      </c>
      <c r="H12" s="256">
        <v>34502077</v>
      </c>
      <c r="I12" s="256">
        <v>24988922</v>
      </c>
    </row>
    <row r="13" spans="1:9" s="17" customFormat="1" ht="18" customHeight="1">
      <c r="A13" s="649" t="s">
        <v>350</v>
      </c>
      <c r="B13" s="651">
        <f>SUM(B15:B36)</f>
        <v>654786197</v>
      </c>
      <c r="C13" s="653">
        <f>SUM(C15:C36)</f>
        <v>34502077</v>
      </c>
      <c r="D13" s="655">
        <v>0</v>
      </c>
      <c r="E13" s="439">
        <f>E15+E17+E19+E21+E23+E25+E27+E29+E31+E33+E35</f>
        <v>264517426</v>
      </c>
      <c r="F13" s="653">
        <f>SUM(F15:F36)</f>
        <v>689288274</v>
      </c>
      <c r="G13" s="653">
        <f>SUM(G15:G36)</f>
        <v>597873068</v>
      </c>
      <c r="H13" s="653">
        <f>SUM(H15:H36)</f>
        <v>48580818</v>
      </c>
      <c r="I13" s="657">
        <f>SUM(I15:I36)</f>
        <v>42834388</v>
      </c>
    </row>
    <row r="14" spans="1:9" s="135" customFormat="1" ht="17.25" customHeight="1">
      <c r="A14" s="650"/>
      <c r="B14" s="652"/>
      <c r="C14" s="654"/>
      <c r="D14" s="656"/>
      <c r="E14" s="440">
        <f>E16+E18+E20+E22+E24+E26+E28+E30+E32+E34+E36</f>
        <v>-264517426</v>
      </c>
      <c r="F14" s="654"/>
      <c r="G14" s="654"/>
      <c r="H14" s="654"/>
      <c r="I14" s="658"/>
    </row>
    <row r="15" spans="1:9" s="135" customFormat="1" ht="17.25" customHeight="1">
      <c r="A15" s="675" t="s">
        <v>476</v>
      </c>
      <c r="B15" s="659">
        <v>343085594</v>
      </c>
      <c r="C15" s="661">
        <v>0</v>
      </c>
      <c r="D15" s="663">
        <v>0</v>
      </c>
      <c r="E15" s="435">
        <v>253136613</v>
      </c>
      <c r="F15" s="661">
        <f>B15+C15</f>
        <v>343085594</v>
      </c>
      <c r="G15" s="661">
        <v>336341990</v>
      </c>
      <c r="H15" s="661">
        <v>13000</v>
      </c>
      <c r="I15" s="665">
        <f>F15-G15-H15</f>
        <v>6730604</v>
      </c>
    </row>
    <row r="16" spans="1:9" s="135" customFormat="1" ht="17.25" customHeight="1">
      <c r="A16" s="676"/>
      <c r="B16" s="660"/>
      <c r="C16" s="662"/>
      <c r="D16" s="664"/>
      <c r="E16" s="436">
        <v>-253136613</v>
      </c>
      <c r="F16" s="662"/>
      <c r="G16" s="662"/>
      <c r="H16" s="662"/>
      <c r="I16" s="666"/>
    </row>
    <row r="17" spans="1:9" s="135" customFormat="1" ht="17.25" customHeight="1">
      <c r="A17" s="677" t="s">
        <v>477</v>
      </c>
      <c r="B17" s="667">
        <v>61908367</v>
      </c>
      <c r="C17" s="668">
        <v>1076000</v>
      </c>
      <c r="D17" s="669">
        <v>0</v>
      </c>
      <c r="E17" s="437">
        <v>5168764</v>
      </c>
      <c r="F17" s="668">
        <f>B17+C17</f>
        <v>62984367</v>
      </c>
      <c r="G17" s="668">
        <v>56923116</v>
      </c>
      <c r="H17" s="668">
        <v>1904698</v>
      </c>
      <c r="I17" s="670">
        <f>F17-G17-H17</f>
        <v>4156553</v>
      </c>
    </row>
    <row r="18" spans="1:9" s="135" customFormat="1" ht="17.25" customHeight="1">
      <c r="A18" s="677"/>
      <c r="B18" s="667"/>
      <c r="C18" s="668"/>
      <c r="D18" s="669"/>
      <c r="E18" s="437">
        <v>-5168764</v>
      </c>
      <c r="F18" s="668"/>
      <c r="G18" s="668"/>
      <c r="H18" s="668"/>
      <c r="I18" s="670"/>
    </row>
    <row r="19" spans="1:9" s="135" customFormat="1" ht="17.25" customHeight="1">
      <c r="A19" s="675" t="s">
        <v>478</v>
      </c>
      <c r="B19" s="659">
        <v>18894360</v>
      </c>
      <c r="C19" s="661">
        <v>411527</v>
      </c>
      <c r="D19" s="663">
        <v>0</v>
      </c>
      <c r="E19" s="435">
        <v>142972</v>
      </c>
      <c r="F19" s="661">
        <f>B19+C19</f>
        <v>19305887</v>
      </c>
      <c r="G19" s="661">
        <v>18299477</v>
      </c>
      <c r="H19" s="661">
        <v>35000</v>
      </c>
      <c r="I19" s="665">
        <f>F19-G19-H19</f>
        <v>971410</v>
      </c>
    </row>
    <row r="20" spans="1:9" s="154" customFormat="1" ht="17.25" customHeight="1">
      <c r="A20" s="676"/>
      <c r="B20" s="660"/>
      <c r="C20" s="662"/>
      <c r="D20" s="664"/>
      <c r="E20" s="436">
        <v>-142972</v>
      </c>
      <c r="F20" s="662"/>
      <c r="G20" s="662"/>
      <c r="H20" s="662"/>
      <c r="I20" s="666"/>
    </row>
    <row r="21" spans="1:9" s="154" customFormat="1" ht="17.25" customHeight="1">
      <c r="A21" s="677" t="s">
        <v>479</v>
      </c>
      <c r="B21" s="667">
        <v>39434174</v>
      </c>
      <c r="C21" s="668">
        <v>1314000</v>
      </c>
      <c r="D21" s="669">
        <v>0</v>
      </c>
      <c r="E21" s="437">
        <v>0</v>
      </c>
      <c r="F21" s="668">
        <f>B21+C21</f>
        <v>40748174</v>
      </c>
      <c r="G21" s="668">
        <v>26936135</v>
      </c>
      <c r="H21" s="668">
        <v>11261243</v>
      </c>
      <c r="I21" s="670">
        <f>F21-G21-H21</f>
        <v>2550796</v>
      </c>
    </row>
    <row r="22" spans="1:9" s="154" customFormat="1" ht="17.25" customHeight="1">
      <c r="A22" s="677"/>
      <c r="B22" s="667"/>
      <c r="C22" s="668"/>
      <c r="D22" s="669"/>
      <c r="E22" s="437">
        <v>0</v>
      </c>
      <c r="F22" s="668"/>
      <c r="G22" s="668"/>
      <c r="H22" s="668"/>
      <c r="I22" s="670"/>
    </row>
    <row r="23" spans="1:9" s="154" customFormat="1" ht="17.25" customHeight="1">
      <c r="A23" s="675" t="s">
        <v>480</v>
      </c>
      <c r="B23" s="659">
        <v>66210192</v>
      </c>
      <c r="C23" s="661">
        <v>0</v>
      </c>
      <c r="D23" s="663">
        <v>0</v>
      </c>
      <c r="E23" s="435">
        <v>3324731</v>
      </c>
      <c r="F23" s="661">
        <f>B23+C23</f>
        <v>66210192</v>
      </c>
      <c r="G23" s="661">
        <v>65712105</v>
      </c>
      <c r="H23" s="661">
        <v>0</v>
      </c>
      <c r="I23" s="665">
        <f>F23-G23-H23</f>
        <v>498087</v>
      </c>
    </row>
    <row r="24" spans="1:9" s="154" customFormat="1" ht="17.25" customHeight="1">
      <c r="A24" s="676"/>
      <c r="B24" s="660"/>
      <c r="C24" s="662"/>
      <c r="D24" s="664"/>
      <c r="E24" s="436">
        <v>-3324731</v>
      </c>
      <c r="F24" s="662"/>
      <c r="G24" s="662"/>
      <c r="H24" s="662"/>
      <c r="I24" s="666"/>
    </row>
    <row r="25" spans="1:9" s="154" customFormat="1" ht="17.25" customHeight="1">
      <c r="A25" s="677" t="s">
        <v>481</v>
      </c>
      <c r="B25" s="667">
        <v>83926746</v>
      </c>
      <c r="C25" s="668">
        <v>23385060</v>
      </c>
      <c r="D25" s="669">
        <v>0</v>
      </c>
      <c r="E25" s="437">
        <v>0</v>
      </c>
      <c r="F25" s="668">
        <f>B25+C25</f>
        <v>107311806</v>
      </c>
      <c r="G25" s="668">
        <v>66401310</v>
      </c>
      <c r="H25" s="668">
        <v>33184877</v>
      </c>
      <c r="I25" s="670">
        <f>F25-G25-H25</f>
        <v>7725619</v>
      </c>
    </row>
    <row r="26" spans="1:9" s="154" customFormat="1" ht="17.25" customHeight="1">
      <c r="A26" s="677"/>
      <c r="B26" s="667"/>
      <c r="C26" s="668"/>
      <c r="D26" s="669"/>
      <c r="E26" s="437">
        <v>0</v>
      </c>
      <c r="F26" s="668"/>
      <c r="G26" s="668"/>
      <c r="H26" s="668"/>
      <c r="I26" s="670"/>
    </row>
    <row r="27" spans="1:9" s="154" customFormat="1" ht="17.25" customHeight="1">
      <c r="A27" s="675" t="s">
        <v>317</v>
      </c>
      <c r="B27" s="659">
        <v>1744204</v>
      </c>
      <c r="C27" s="661">
        <v>0</v>
      </c>
      <c r="D27" s="663">
        <v>0</v>
      </c>
      <c r="E27" s="435">
        <v>0</v>
      </c>
      <c r="F27" s="661">
        <f>B27+C27</f>
        <v>1744204</v>
      </c>
      <c r="G27" s="661">
        <v>1588182</v>
      </c>
      <c r="H27" s="661">
        <v>0</v>
      </c>
      <c r="I27" s="665">
        <f>F27-G27-H27</f>
        <v>156022</v>
      </c>
    </row>
    <row r="28" spans="1:9" s="154" customFormat="1" ht="17.25" customHeight="1">
      <c r="A28" s="676"/>
      <c r="B28" s="660"/>
      <c r="C28" s="662"/>
      <c r="D28" s="664"/>
      <c r="E28" s="436">
        <v>0</v>
      </c>
      <c r="F28" s="662"/>
      <c r="G28" s="662"/>
      <c r="H28" s="662"/>
      <c r="I28" s="666"/>
    </row>
    <row r="29" spans="1:9" ht="18" customHeight="1">
      <c r="A29" s="677" t="s">
        <v>482</v>
      </c>
      <c r="B29" s="667">
        <v>6480610</v>
      </c>
      <c r="C29" s="668">
        <v>3161033</v>
      </c>
      <c r="D29" s="669">
        <v>0</v>
      </c>
      <c r="E29" s="437">
        <v>2708456</v>
      </c>
      <c r="F29" s="668">
        <f>B29+C29</f>
        <v>9641643</v>
      </c>
      <c r="G29" s="668">
        <v>7854482</v>
      </c>
      <c r="H29" s="668">
        <v>532000</v>
      </c>
      <c r="I29" s="670">
        <f>F29-G29-H29</f>
        <v>1255161</v>
      </c>
    </row>
    <row r="30" spans="1:9" ht="12.75">
      <c r="A30" s="677"/>
      <c r="B30" s="667"/>
      <c r="C30" s="668"/>
      <c r="D30" s="669"/>
      <c r="E30" s="437">
        <v>-2708456</v>
      </c>
      <c r="F30" s="668"/>
      <c r="G30" s="668"/>
      <c r="H30" s="668"/>
      <c r="I30" s="670"/>
    </row>
    <row r="31" spans="1:9" ht="12.75">
      <c r="A31" s="675" t="s">
        <v>483</v>
      </c>
      <c r="B31" s="659">
        <v>11787929</v>
      </c>
      <c r="C31" s="661">
        <v>5154457</v>
      </c>
      <c r="D31" s="663">
        <v>0</v>
      </c>
      <c r="E31" s="435">
        <v>35890</v>
      </c>
      <c r="F31" s="661">
        <f>B31+C31</f>
        <v>16942386</v>
      </c>
      <c r="G31" s="661">
        <v>13779353</v>
      </c>
      <c r="H31" s="661">
        <v>1650000</v>
      </c>
      <c r="I31" s="665">
        <f>F31-G31-H31</f>
        <v>1513033</v>
      </c>
    </row>
    <row r="32" spans="1:9" ht="12.75">
      <c r="A32" s="676"/>
      <c r="B32" s="660"/>
      <c r="C32" s="662"/>
      <c r="D32" s="664"/>
      <c r="E32" s="436">
        <v>-35890</v>
      </c>
      <c r="F32" s="662"/>
      <c r="G32" s="662"/>
      <c r="H32" s="662"/>
      <c r="I32" s="666"/>
    </row>
    <row r="33" spans="1:9" ht="12.75">
      <c r="A33" s="677" t="s">
        <v>484</v>
      </c>
      <c r="B33" s="667">
        <v>4022058</v>
      </c>
      <c r="C33" s="668">
        <v>0</v>
      </c>
      <c r="D33" s="669">
        <v>0</v>
      </c>
      <c r="E33" s="437">
        <v>0</v>
      </c>
      <c r="F33" s="668">
        <f>B33+C33</f>
        <v>4022058</v>
      </c>
      <c r="G33" s="668">
        <v>4022057</v>
      </c>
      <c r="H33" s="668">
        <v>0</v>
      </c>
      <c r="I33" s="670">
        <f>F33-G33-H33</f>
        <v>1</v>
      </c>
    </row>
    <row r="34" spans="1:9" ht="12.75">
      <c r="A34" s="677"/>
      <c r="B34" s="667"/>
      <c r="C34" s="668"/>
      <c r="D34" s="669"/>
      <c r="E34" s="437">
        <v>0</v>
      </c>
      <c r="F34" s="668"/>
      <c r="G34" s="668"/>
      <c r="H34" s="668"/>
      <c r="I34" s="670"/>
    </row>
    <row r="35" spans="1:9" ht="12.75">
      <c r="A35" s="675" t="s">
        <v>485</v>
      </c>
      <c r="B35" s="659">
        <v>17291963</v>
      </c>
      <c r="C35" s="661">
        <v>0</v>
      </c>
      <c r="D35" s="663">
        <v>0</v>
      </c>
      <c r="E35" s="435">
        <v>0</v>
      </c>
      <c r="F35" s="661">
        <f>B35+C35</f>
        <v>17291963</v>
      </c>
      <c r="G35" s="661">
        <v>14861</v>
      </c>
      <c r="H35" s="661">
        <v>0</v>
      </c>
      <c r="I35" s="665">
        <f>F35-G35-H35</f>
        <v>17277102</v>
      </c>
    </row>
    <row r="36" spans="1:9" ht="12.75">
      <c r="A36" s="678"/>
      <c r="B36" s="671"/>
      <c r="C36" s="672"/>
      <c r="D36" s="673"/>
      <c r="E36" s="438">
        <v>0</v>
      </c>
      <c r="F36" s="672"/>
      <c r="G36" s="672"/>
      <c r="H36" s="672"/>
      <c r="I36" s="674"/>
    </row>
    <row r="37" spans="1:6" ht="12.75">
      <c r="A37" s="430" t="s">
        <v>475</v>
      </c>
      <c r="F37" s="92" t="s">
        <v>599</v>
      </c>
    </row>
  </sheetData>
  <mergeCells count="99">
    <mergeCell ref="A31:A32"/>
    <mergeCell ref="A33:A34"/>
    <mergeCell ref="A35:A36"/>
    <mergeCell ref="A23:A24"/>
    <mergeCell ref="A25:A26"/>
    <mergeCell ref="A27:A28"/>
    <mergeCell ref="A29:A30"/>
    <mergeCell ref="A15:A16"/>
    <mergeCell ref="A17:A18"/>
    <mergeCell ref="A19:A20"/>
    <mergeCell ref="A21:A22"/>
    <mergeCell ref="G33:G34"/>
    <mergeCell ref="H33:H34"/>
    <mergeCell ref="I33:I34"/>
    <mergeCell ref="G35:G36"/>
    <mergeCell ref="H35:H36"/>
    <mergeCell ref="I35:I36"/>
    <mergeCell ref="B35:B36"/>
    <mergeCell ref="C35:C36"/>
    <mergeCell ref="D35:D36"/>
    <mergeCell ref="F33:F34"/>
    <mergeCell ref="B33:B34"/>
    <mergeCell ref="C33:C34"/>
    <mergeCell ref="D33:D34"/>
    <mergeCell ref="F35:F36"/>
    <mergeCell ref="B31:B32"/>
    <mergeCell ref="C31:C32"/>
    <mergeCell ref="D31:D32"/>
    <mergeCell ref="F31:F32"/>
    <mergeCell ref="G31:G32"/>
    <mergeCell ref="H31:H32"/>
    <mergeCell ref="I31:I32"/>
    <mergeCell ref="B29:B30"/>
    <mergeCell ref="C29:C30"/>
    <mergeCell ref="D29:D30"/>
    <mergeCell ref="F29:F30"/>
    <mergeCell ref="G29:G30"/>
    <mergeCell ref="H29:H30"/>
    <mergeCell ref="I29:I30"/>
    <mergeCell ref="B27:B28"/>
    <mergeCell ref="C27:C28"/>
    <mergeCell ref="D27:D28"/>
    <mergeCell ref="F27:F28"/>
    <mergeCell ref="G27:G28"/>
    <mergeCell ref="H27:H28"/>
    <mergeCell ref="I27:I28"/>
    <mergeCell ref="B25:B26"/>
    <mergeCell ref="C25:C26"/>
    <mergeCell ref="D25:D26"/>
    <mergeCell ref="F25:F26"/>
    <mergeCell ref="G25:G26"/>
    <mergeCell ref="H25:H26"/>
    <mergeCell ref="I25:I26"/>
    <mergeCell ref="B23:B24"/>
    <mergeCell ref="C23:C24"/>
    <mergeCell ref="D23:D24"/>
    <mergeCell ref="F23:F24"/>
    <mergeCell ref="G23:G24"/>
    <mergeCell ref="H23:H24"/>
    <mergeCell ref="I23:I24"/>
    <mergeCell ref="B21:B22"/>
    <mergeCell ref="C21:C22"/>
    <mergeCell ref="D21:D22"/>
    <mergeCell ref="F21:F22"/>
    <mergeCell ref="G21:G22"/>
    <mergeCell ref="H21:H22"/>
    <mergeCell ref="I21:I22"/>
    <mergeCell ref="B19:B20"/>
    <mergeCell ref="C19:C20"/>
    <mergeCell ref="D19:D20"/>
    <mergeCell ref="F19:F20"/>
    <mergeCell ref="G19:G20"/>
    <mergeCell ref="H19:H20"/>
    <mergeCell ref="I19:I20"/>
    <mergeCell ref="B17:B18"/>
    <mergeCell ref="C17:C18"/>
    <mergeCell ref="D17:D18"/>
    <mergeCell ref="F17:F18"/>
    <mergeCell ref="G17:G18"/>
    <mergeCell ref="H17:H18"/>
    <mergeCell ref="I17:I18"/>
    <mergeCell ref="I13:I14"/>
    <mergeCell ref="B15:B16"/>
    <mergeCell ref="C15:C16"/>
    <mergeCell ref="D15:D16"/>
    <mergeCell ref="F15:F16"/>
    <mergeCell ref="G15:G16"/>
    <mergeCell ref="H15:H16"/>
    <mergeCell ref="I15:I16"/>
    <mergeCell ref="A1:J1"/>
    <mergeCell ref="C3:E3"/>
    <mergeCell ref="C4:E4"/>
    <mergeCell ref="A13:A14"/>
    <mergeCell ref="B13:B14"/>
    <mergeCell ref="C13:C14"/>
    <mergeCell ref="D13:D14"/>
    <mergeCell ref="F13:F14"/>
    <mergeCell ref="G13:G14"/>
    <mergeCell ref="H13:H14"/>
  </mergeCells>
  <printOptions/>
  <pageMargins left="0.7480314960629921" right="0.7480314960629921" top="0.41" bottom="0.25" header="0.24" footer="0.17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3.28125" style="275" customWidth="1"/>
    <col min="2" max="2" width="8.00390625" style="275" customWidth="1"/>
    <col min="3" max="3" width="2.140625" style="275" customWidth="1"/>
    <col min="4" max="4" width="6.8515625" style="275" customWidth="1"/>
    <col min="5" max="5" width="14.8515625" style="275" customWidth="1"/>
    <col min="6" max="6" width="7.421875" style="275" customWidth="1"/>
    <col min="7" max="7" width="2.00390625" style="275" customWidth="1"/>
    <col min="8" max="8" width="7.421875" style="275" customWidth="1"/>
    <col min="9" max="9" width="15.8515625" style="275" customWidth="1"/>
    <col min="10" max="11" width="5.8515625" style="275" customWidth="1"/>
    <col min="12" max="12" width="12.8515625" style="275" customWidth="1"/>
    <col min="13" max="13" width="8.57421875" style="275" customWidth="1"/>
    <col min="14" max="14" width="6.140625" style="275" customWidth="1"/>
    <col min="15" max="15" width="12.28125" style="275" customWidth="1"/>
    <col min="16" max="16" width="13.421875" style="275" customWidth="1"/>
  </cols>
  <sheetData>
    <row r="1" spans="1:16" ht="42" customHeight="1">
      <c r="A1" s="690" t="s">
        <v>608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13.5" customHeight="1">
      <c r="A2" s="507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</row>
    <row r="3" spans="1:16" ht="12.75">
      <c r="A3" s="275" t="s">
        <v>319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 t="s">
        <v>320</v>
      </c>
    </row>
    <row r="4" spans="1:16" ht="25.5" customHeight="1">
      <c r="A4" s="278"/>
      <c r="B4" s="279" t="s">
        <v>321</v>
      </c>
      <c r="C4" s="280"/>
      <c r="D4" s="280"/>
      <c r="E4" s="281"/>
      <c r="F4" s="685" t="s">
        <v>322</v>
      </c>
      <c r="G4" s="686"/>
      <c r="H4" s="686"/>
      <c r="I4" s="687"/>
      <c r="J4" s="685" t="s">
        <v>323</v>
      </c>
      <c r="K4" s="686"/>
      <c r="L4" s="687"/>
      <c r="M4" s="685" t="s">
        <v>324</v>
      </c>
      <c r="N4" s="686"/>
      <c r="O4" s="687"/>
      <c r="P4" s="282"/>
    </row>
    <row r="5" spans="1:16" ht="25.5" customHeight="1">
      <c r="A5" s="283" t="s">
        <v>325</v>
      </c>
      <c r="B5" s="284" t="s">
        <v>326</v>
      </c>
      <c r="C5" s="284"/>
      <c r="D5" s="284"/>
      <c r="E5" s="285"/>
      <c r="F5" s="679" t="s">
        <v>327</v>
      </c>
      <c r="G5" s="680"/>
      <c r="H5" s="680"/>
      <c r="I5" s="681"/>
      <c r="J5" s="679" t="s">
        <v>328</v>
      </c>
      <c r="K5" s="680"/>
      <c r="L5" s="681"/>
      <c r="M5" s="682" t="s">
        <v>329</v>
      </c>
      <c r="N5" s="683"/>
      <c r="O5" s="684"/>
      <c r="P5" s="286" t="s">
        <v>330</v>
      </c>
    </row>
    <row r="6" spans="1:16" ht="25.5" customHeight="1">
      <c r="A6" s="283" t="s">
        <v>331</v>
      </c>
      <c r="B6" s="287" t="s">
        <v>332</v>
      </c>
      <c r="C6" s="280"/>
      <c r="D6" s="281"/>
      <c r="E6" s="288" t="s">
        <v>333</v>
      </c>
      <c r="F6" s="685" t="s">
        <v>332</v>
      </c>
      <c r="G6" s="686"/>
      <c r="H6" s="687"/>
      <c r="I6" s="288" t="s">
        <v>333</v>
      </c>
      <c r="J6" s="685" t="s">
        <v>332</v>
      </c>
      <c r="K6" s="687"/>
      <c r="L6" s="288" t="s">
        <v>333</v>
      </c>
      <c r="M6" s="685" t="s">
        <v>332</v>
      </c>
      <c r="N6" s="687"/>
      <c r="O6" s="288" t="s">
        <v>333</v>
      </c>
      <c r="P6" s="286" t="s">
        <v>334</v>
      </c>
    </row>
    <row r="7" spans="1:16" ht="25.5" customHeight="1">
      <c r="A7" s="289"/>
      <c r="B7" s="290" t="s">
        <v>335</v>
      </c>
      <c r="C7" s="290"/>
      <c r="D7" s="291"/>
      <c r="E7" s="292" t="s">
        <v>336</v>
      </c>
      <c r="F7" s="679" t="s">
        <v>335</v>
      </c>
      <c r="G7" s="680"/>
      <c r="H7" s="681"/>
      <c r="I7" s="292" t="s">
        <v>336</v>
      </c>
      <c r="J7" s="679" t="s">
        <v>335</v>
      </c>
      <c r="K7" s="681"/>
      <c r="L7" s="292" t="s">
        <v>336</v>
      </c>
      <c r="M7" s="679" t="s">
        <v>335</v>
      </c>
      <c r="N7" s="681"/>
      <c r="O7" s="292" t="s">
        <v>336</v>
      </c>
      <c r="P7" s="293"/>
    </row>
    <row r="8" spans="1:16" ht="25.5" customHeight="1">
      <c r="A8" s="294" t="s">
        <v>313</v>
      </c>
      <c r="B8" s="379">
        <v>86432</v>
      </c>
      <c r="C8" s="297"/>
      <c r="D8" s="298" t="s">
        <v>614</v>
      </c>
      <c r="E8" s="298">
        <v>3056041594</v>
      </c>
      <c r="F8" s="298">
        <v>73278</v>
      </c>
      <c r="G8" s="298"/>
      <c r="H8" s="298" t="s">
        <v>337</v>
      </c>
      <c r="I8" s="299">
        <v>2486888493</v>
      </c>
      <c r="J8" s="300">
        <v>906</v>
      </c>
      <c r="K8" s="298"/>
      <c r="L8" s="301">
        <v>47343550</v>
      </c>
      <c r="M8" s="302">
        <v>12248</v>
      </c>
      <c r="N8" s="298"/>
      <c r="O8" s="303">
        <v>521809551</v>
      </c>
      <c r="P8" s="295" t="s">
        <v>313</v>
      </c>
    </row>
    <row r="9" spans="1:16" ht="25.5" customHeight="1">
      <c r="A9" s="294" t="s">
        <v>345</v>
      </c>
      <c r="B9" s="379">
        <v>93654</v>
      </c>
      <c r="C9" s="297"/>
      <c r="D9" s="298" t="s">
        <v>354</v>
      </c>
      <c r="E9" s="298">
        <v>3342225815</v>
      </c>
      <c r="F9" s="298">
        <v>80449</v>
      </c>
      <c r="G9" s="298"/>
      <c r="H9" s="298"/>
      <c r="I9" s="299">
        <v>2767248496</v>
      </c>
      <c r="J9" s="300">
        <v>1023</v>
      </c>
      <c r="K9" s="298"/>
      <c r="L9" s="301">
        <v>53827370</v>
      </c>
      <c r="M9" s="302">
        <v>12175</v>
      </c>
      <c r="N9" s="298"/>
      <c r="O9" s="303">
        <v>521149949</v>
      </c>
      <c r="P9" s="295" t="s">
        <v>345</v>
      </c>
    </row>
    <row r="10" spans="1:16" ht="25.5" customHeight="1">
      <c r="A10" s="304" t="s">
        <v>350</v>
      </c>
      <c r="B10" s="305">
        <f>SUM(B11:B17)</f>
        <v>100064</v>
      </c>
      <c r="C10" s="306"/>
      <c r="D10" s="450"/>
      <c r="E10" s="307">
        <f>SUM(I10,L10,O10)</f>
        <v>3542549256</v>
      </c>
      <c r="F10" s="307">
        <f>SUM(F11:F17)</f>
        <v>86654</v>
      </c>
      <c r="G10" s="307"/>
      <c r="H10" s="450">
        <v>0</v>
      </c>
      <c r="I10" s="307">
        <f>SUM(I11:I17)</f>
        <v>2957114558</v>
      </c>
      <c r="J10" s="307">
        <f>SUM(J11:J17)</f>
        <v>1070</v>
      </c>
      <c r="K10" s="307"/>
      <c r="L10" s="307">
        <f>SUM(L11:L17)</f>
        <v>53362644</v>
      </c>
      <c r="M10" s="307">
        <f>SUM(M11:M17)</f>
        <v>12340</v>
      </c>
      <c r="N10" s="307"/>
      <c r="O10" s="308">
        <f>SUM(O11:O17)</f>
        <v>532072054</v>
      </c>
      <c r="P10" s="309" t="s">
        <v>350</v>
      </c>
    </row>
    <row r="11" spans="1:16" ht="25.5" customHeight="1">
      <c r="A11" s="310" t="s">
        <v>486</v>
      </c>
      <c r="B11" s="311">
        <f aca="true" t="shared" si="0" ref="B11:B17">SUM(F11+J11+M11)</f>
        <v>97924</v>
      </c>
      <c r="D11" s="312">
        <f>SUM(G11+K11+N11)</f>
        <v>123659</v>
      </c>
      <c r="E11" s="298">
        <f aca="true" t="shared" si="1" ref="E11:E17">SUM(I11+L11+O11)</f>
        <v>2589141614</v>
      </c>
      <c r="F11" s="298">
        <v>84803</v>
      </c>
      <c r="G11" s="688">
        <v>59063</v>
      </c>
      <c r="H11" s="688"/>
      <c r="I11" s="298">
        <v>2143597604</v>
      </c>
      <c r="J11" s="298">
        <v>1019</v>
      </c>
      <c r="K11" s="312">
        <v>2933</v>
      </c>
      <c r="L11" s="298">
        <v>50405281</v>
      </c>
      <c r="M11" s="298">
        <v>12102</v>
      </c>
      <c r="N11" s="312">
        <v>61663</v>
      </c>
      <c r="O11" s="313">
        <v>395138729</v>
      </c>
      <c r="P11" s="296" t="s">
        <v>487</v>
      </c>
    </row>
    <row r="12" spans="1:16" ht="25.5" customHeight="1">
      <c r="A12" s="310" t="s">
        <v>488</v>
      </c>
      <c r="B12" s="311">
        <f t="shared" si="0"/>
        <v>2050</v>
      </c>
      <c r="D12" s="312">
        <f>SUM(G12+K12+N12)</f>
        <v>971578</v>
      </c>
      <c r="E12" s="298">
        <f t="shared" si="1"/>
        <v>799603233</v>
      </c>
      <c r="F12" s="298">
        <v>1768</v>
      </c>
      <c r="G12" s="688">
        <v>949187</v>
      </c>
      <c r="H12" s="688"/>
      <c r="I12" s="298">
        <v>790242095</v>
      </c>
      <c r="J12" s="300">
        <v>51</v>
      </c>
      <c r="K12" s="312">
        <v>5613</v>
      </c>
      <c r="L12" s="300">
        <v>2957363</v>
      </c>
      <c r="M12" s="300">
        <v>231</v>
      </c>
      <c r="N12" s="312">
        <v>16778</v>
      </c>
      <c r="O12" s="314">
        <v>6403775</v>
      </c>
      <c r="P12" s="296" t="s">
        <v>489</v>
      </c>
    </row>
    <row r="13" spans="1:16" ht="21.75" customHeight="1">
      <c r="A13" s="310" t="s">
        <v>490</v>
      </c>
      <c r="B13" s="311">
        <f t="shared" si="0"/>
        <v>22</v>
      </c>
      <c r="D13" s="441"/>
      <c r="E13" s="298">
        <f t="shared" si="1"/>
        <v>12637372</v>
      </c>
      <c r="F13" s="298">
        <v>22</v>
      </c>
      <c r="G13" s="298"/>
      <c r="H13" s="300"/>
      <c r="I13" s="298">
        <v>12637372</v>
      </c>
      <c r="J13" s="300">
        <v>0</v>
      </c>
      <c r="K13" s="300"/>
      <c r="L13" s="300">
        <v>0</v>
      </c>
      <c r="M13" s="300">
        <v>0</v>
      </c>
      <c r="N13" s="300"/>
      <c r="O13" s="314">
        <v>0</v>
      </c>
      <c r="P13" s="296" t="s">
        <v>491</v>
      </c>
    </row>
    <row r="14" spans="1:16" ht="21.75" customHeight="1">
      <c r="A14" s="310" t="s">
        <v>492</v>
      </c>
      <c r="B14" s="311">
        <f t="shared" si="0"/>
        <v>34</v>
      </c>
      <c r="D14" s="441"/>
      <c r="E14" s="298">
        <f t="shared" si="1"/>
        <v>144562</v>
      </c>
      <c r="F14" s="298">
        <v>34</v>
      </c>
      <c r="G14" s="298"/>
      <c r="H14" s="300"/>
      <c r="I14" s="298">
        <v>144562</v>
      </c>
      <c r="J14" s="300">
        <v>0</v>
      </c>
      <c r="K14" s="300"/>
      <c r="L14" s="300">
        <v>0</v>
      </c>
      <c r="M14" s="300">
        <v>0</v>
      </c>
      <c r="N14" s="300"/>
      <c r="O14" s="314">
        <v>0</v>
      </c>
      <c r="P14" s="442" t="s">
        <v>493</v>
      </c>
    </row>
    <row r="15" spans="1:16" ht="21.75" customHeight="1">
      <c r="A15" s="310" t="s">
        <v>494</v>
      </c>
      <c r="B15" s="311">
        <f t="shared" si="0"/>
        <v>18</v>
      </c>
      <c r="D15" s="441"/>
      <c r="E15" s="298">
        <f t="shared" si="1"/>
        <v>9236405</v>
      </c>
      <c r="F15" s="298">
        <v>18</v>
      </c>
      <c r="G15" s="298"/>
      <c r="H15" s="300"/>
      <c r="I15" s="298">
        <v>9236405</v>
      </c>
      <c r="J15" s="300">
        <v>0</v>
      </c>
      <c r="K15" s="300"/>
      <c r="L15" s="300">
        <v>0</v>
      </c>
      <c r="M15" s="300">
        <v>0</v>
      </c>
      <c r="N15" s="300"/>
      <c r="O15" s="314">
        <v>0</v>
      </c>
      <c r="P15" s="296" t="s">
        <v>495</v>
      </c>
    </row>
    <row r="16" spans="1:16" ht="21.75" customHeight="1">
      <c r="A16" s="310" t="s">
        <v>496</v>
      </c>
      <c r="B16" s="311">
        <f t="shared" si="0"/>
        <v>7</v>
      </c>
      <c r="D16" s="312">
        <f>SUM(H16+K16+N16)</f>
        <v>26044</v>
      </c>
      <c r="E16" s="298">
        <f t="shared" si="1"/>
        <v>130529550</v>
      </c>
      <c r="F16" s="300">
        <v>0</v>
      </c>
      <c r="G16" s="443"/>
      <c r="H16" s="300"/>
      <c r="I16" s="300">
        <v>0</v>
      </c>
      <c r="J16" s="300">
        <v>0</v>
      </c>
      <c r="K16" s="441"/>
      <c r="L16" s="300">
        <v>0</v>
      </c>
      <c r="M16" s="300">
        <v>7</v>
      </c>
      <c r="N16" s="312">
        <v>26044</v>
      </c>
      <c r="O16" s="314">
        <v>130529550</v>
      </c>
      <c r="P16" s="296" t="s">
        <v>497</v>
      </c>
    </row>
    <row r="17" spans="1:16" ht="21.75" customHeight="1">
      <c r="A17" s="444" t="s">
        <v>498</v>
      </c>
      <c r="B17" s="315">
        <f t="shared" si="0"/>
        <v>9</v>
      </c>
      <c r="C17" s="445"/>
      <c r="D17" s="319">
        <f>SUM(G17+K17+N17)</f>
        <v>3664</v>
      </c>
      <c r="E17" s="316">
        <f t="shared" si="1"/>
        <v>1256520</v>
      </c>
      <c r="F17" s="318">
        <v>9</v>
      </c>
      <c r="G17" s="689">
        <v>3664</v>
      </c>
      <c r="H17" s="689"/>
      <c r="I17" s="318">
        <v>1256520</v>
      </c>
      <c r="J17" s="318">
        <v>0</v>
      </c>
      <c r="K17" s="317"/>
      <c r="L17" s="318">
        <v>0</v>
      </c>
      <c r="M17" s="318">
        <v>0</v>
      </c>
      <c r="N17" s="319"/>
      <c r="O17" s="318">
        <v>0</v>
      </c>
      <c r="P17" s="320" t="s">
        <v>499</v>
      </c>
    </row>
    <row r="18" spans="1:16" ht="12.75">
      <c r="A18" s="321" t="s">
        <v>601</v>
      </c>
      <c r="B18" s="351"/>
      <c r="C18" s="446"/>
      <c r="D18" s="446"/>
      <c r="E18" s="447" t="s">
        <v>500</v>
      </c>
      <c r="F18" s="446"/>
      <c r="G18" s="351"/>
      <c r="H18" s="323"/>
      <c r="I18" s="323"/>
      <c r="J18" s="323"/>
      <c r="K18" s="323"/>
      <c r="L18" s="351" t="s">
        <v>603</v>
      </c>
      <c r="M18" s="351"/>
      <c r="N18" s="351"/>
      <c r="O18" s="351"/>
      <c r="P18" s="509" t="s">
        <v>604</v>
      </c>
    </row>
    <row r="19" spans="1:5" ht="12.75">
      <c r="A19" s="448" t="s">
        <v>501</v>
      </c>
      <c r="E19" s="449" t="s">
        <v>500</v>
      </c>
    </row>
    <row r="20" ht="12.75">
      <c r="A20" s="275" t="s">
        <v>615</v>
      </c>
    </row>
  </sheetData>
  <mergeCells count="16">
    <mergeCell ref="G11:H11"/>
    <mergeCell ref="G12:H12"/>
    <mergeCell ref="G17:H17"/>
    <mergeCell ref="A1:P1"/>
    <mergeCell ref="F4:I4"/>
    <mergeCell ref="J4:L4"/>
    <mergeCell ref="M4:O4"/>
    <mergeCell ref="F7:H7"/>
    <mergeCell ref="J7:K7"/>
    <mergeCell ref="M7:N7"/>
    <mergeCell ref="F5:I5"/>
    <mergeCell ref="J5:L5"/>
    <mergeCell ref="M5:O5"/>
    <mergeCell ref="F6:H6"/>
    <mergeCell ref="J6:K6"/>
    <mergeCell ref="M6:N6"/>
  </mergeCells>
  <printOptions/>
  <pageMargins left="0.32" right="0.21" top="1" bottom="0.69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21" sqref="E21"/>
    </sheetView>
  </sheetViews>
  <sheetFormatPr defaultColWidth="9.140625" defaultRowHeight="12.75"/>
  <cols>
    <col min="1" max="1" width="14.57421875" style="9" customWidth="1"/>
    <col min="2" max="6" width="20.140625" style="9" customWidth="1"/>
    <col min="7" max="7" width="18.00390625" style="9" customWidth="1"/>
    <col min="8" max="9" width="16.28125" style="9" customWidth="1"/>
    <col min="10" max="10" width="19.8515625" style="9" customWidth="1"/>
    <col min="11" max="11" width="14.7109375" style="9" bestFit="1" customWidth="1"/>
    <col min="12" max="12" width="19.140625" style="9" customWidth="1"/>
    <col min="13" max="13" width="8.421875" style="9" customWidth="1"/>
    <col min="14" max="16384" width="10.00390625" style="9" customWidth="1"/>
  </cols>
  <sheetData>
    <row r="1" spans="1:9" s="10" customFormat="1" ht="32.25" customHeight="1">
      <c r="A1" s="561" t="s">
        <v>87</v>
      </c>
      <c r="B1" s="561"/>
      <c r="C1" s="561"/>
      <c r="D1" s="561"/>
      <c r="E1" s="561"/>
      <c r="F1" s="561"/>
      <c r="G1" s="561"/>
      <c r="H1" s="561"/>
      <c r="I1" s="561"/>
    </row>
    <row r="2" spans="1:8" s="8" customFormat="1" ht="18" customHeight="1">
      <c r="A2" s="185" t="s">
        <v>88</v>
      </c>
      <c r="B2" s="186"/>
      <c r="C2" s="186"/>
      <c r="D2" s="186"/>
      <c r="E2" s="186"/>
      <c r="G2" s="3" t="s">
        <v>89</v>
      </c>
      <c r="H2" s="186"/>
    </row>
    <row r="3" spans="1:7" s="80" customFormat="1" ht="24.75" customHeight="1">
      <c r="A3" s="552" t="s">
        <v>104</v>
      </c>
      <c r="B3" s="415" t="s">
        <v>105</v>
      </c>
      <c r="C3" s="187" t="s">
        <v>106</v>
      </c>
      <c r="D3" s="188" t="s">
        <v>107</v>
      </c>
      <c r="E3" s="187" t="s">
        <v>108</v>
      </c>
      <c r="F3" s="187" t="s">
        <v>109</v>
      </c>
      <c r="G3" s="564" t="s">
        <v>90</v>
      </c>
    </row>
    <row r="4" spans="1:7" s="80" customFormat="1" ht="24.75" customHeight="1">
      <c r="A4" s="562"/>
      <c r="C4" s="189" t="s">
        <v>110</v>
      </c>
      <c r="D4" s="189"/>
      <c r="E4" s="189" t="s">
        <v>111</v>
      </c>
      <c r="F4" s="189"/>
      <c r="G4" s="565"/>
    </row>
    <row r="5" spans="1:7" s="80" customFormat="1" ht="24.75" customHeight="1">
      <c r="A5" s="562"/>
      <c r="B5" s="190"/>
      <c r="C5" s="189" t="s">
        <v>93</v>
      </c>
      <c r="D5" s="189" t="s">
        <v>94</v>
      </c>
      <c r="E5" s="192" t="s">
        <v>95</v>
      </c>
      <c r="F5" s="189" t="s">
        <v>94</v>
      </c>
      <c r="G5" s="565"/>
    </row>
    <row r="6" spans="1:7" s="80" customFormat="1" ht="24.75" customHeight="1">
      <c r="A6" s="563"/>
      <c r="B6" s="165" t="s">
        <v>91</v>
      </c>
      <c r="C6" s="193" t="s">
        <v>97</v>
      </c>
      <c r="D6" s="194" t="s">
        <v>98</v>
      </c>
      <c r="E6" s="194" t="s">
        <v>99</v>
      </c>
      <c r="F6" s="194" t="s">
        <v>100</v>
      </c>
      <c r="G6" s="566"/>
    </row>
    <row r="7" spans="1:7" s="15" customFormat="1" ht="30.75" customHeight="1">
      <c r="A7" s="11" t="s">
        <v>256</v>
      </c>
      <c r="B7" s="12">
        <v>183809</v>
      </c>
      <c r="C7" s="13">
        <v>292124</v>
      </c>
      <c r="D7" s="12">
        <v>629212</v>
      </c>
      <c r="E7" s="13">
        <v>101976</v>
      </c>
      <c r="F7" s="14">
        <v>1802473</v>
      </c>
      <c r="G7" s="111" t="s">
        <v>229</v>
      </c>
    </row>
    <row r="8" spans="1:7" s="15" customFormat="1" ht="30.75" customHeight="1">
      <c r="A8" s="11" t="s">
        <v>101</v>
      </c>
      <c r="B8" s="12">
        <v>112396</v>
      </c>
      <c r="C8" s="13">
        <v>101828</v>
      </c>
      <c r="D8" s="12">
        <v>1103783</v>
      </c>
      <c r="E8" s="13">
        <v>37206</v>
      </c>
      <c r="F8" s="14">
        <v>3020911</v>
      </c>
      <c r="G8" s="110" t="s">
        <v>254</v>
      </c>
    </row>
    <row r="9" spans="1:7" s="15" customFormat="1" ht="30.75" customHeight="1">
      <c r="A9" s="11" t="s">
        <v>257</v>
      </c>
      <c r="B9" s="12">
        <v>189515</v>
      </c>
      <c r="C9" s="13">
        <v>296068</v>
      </c>
      <c r="D9" s="12">
        <v>640106</v>
      </c>
      <c r="E9" s="13">
        <v>105459</v>
      </c>
      <c r="F9" s="14">
        <v>1797049</v>
      </c>
      <c r="G9" s="111" t="s">
        <v>230</v>
      </c>
    </row>
    <row r="10" spans="1:7" s="15" customFormat="1" ht="30.75" customHeight="1">
      <c r="A10" s="11" t="s">
        <v>102</v>
      </c>
      <c r="B10" s="12">
        <v>120360</v>
      </c>
      <c r="C10" s="13">
        <v>101915</v>
      </c>
      <c r="D10" s="12">
        <v>1180984</v>
      </c>
      <c r="E10" s="13">
        <v>37961</v>
      </c>
      <c r="F10" s="14">
        <v>3170622</v>
      </c>
      <c r="G10" s="110" t="s">
        <v>255</v>
      </c>
    </row>
    <row r="11" spans="1:7" s="16" customFormat="1" ht="30.75" customHeight="1">
      <c r="A11" s="39" t="s">
        <v>103</v>
      </c>
      <c r="B11" s="40">
        <v>307497</v>
      </c>
      <c r="C11" s="40">
        <v>400701</v>
      </c>
      <c r="D11" s="41">
        <f>(B11*1000000)/C11</f>
        <v>767397.6356435347</v>
      </c>
      <c r="E11" s="40">
        <v>147047</v>
      </c>
      <c r="F11" s="42">
        <f>(B11*1000000)/E11</f>
        <v>2091147.7282773536</v>
      </c>
      <c r="G11" s="50" t="s">
        <v>231</v>
      </c>
    </row>
    <row r="12" spans="1:7" s="16" customFormat="1" ht="30.75" customHeight="1">
      <c r="A12" s="39" t="s">
        <v>85</v>
      </c>
      <c r="B12" s="40">
        <v>326139</v>
      </c>
      <c r="C12" s="40">
        <v>403601</v>
      </c>
      <c r="D12" s="41">
        <v>808073</v>
      </c>
      <c r="E12" s="40">
        <v>150379</v>
      </c>
      <c r="F12" s="41">
        <v>2168780</v>
      </c>
      <c r="G12" s="248" t="s">
        <v>85</v>
      </c>
    </row>
    <row r="13" spans="1:7" s="16" customFormat="1" ht="30.75" customHeight="1">
      <c r="A13" s="39" t="s">
        <v>345</v>
      </c>
      <c r="B13" s="40">
        <v>266204</v>
      </c>
      <c r="C13" s="40">
        <v>405458</v>
      </c>
      <c r="D13" s="41">
        <v>656551.3567373193</v>
      </c>
      <c r="E13" s="40">
        <v>153042</v>
      </c>
      <c r="F13" s="41">
        <v>1739417.9375596242</v>
      </c>
      <c r="G13" s="248" t="s">
        <v>345</v>
      </c>
    </row>
    <row r="14" spans="1:7" s="348" customFormat="1" ht="28.5" customHeight="1">
      <c r="A14" s="352" t="s">
        <v>350</v>
      </c>
      <c r="B14" s="380">
        <v>268460</v>
      </c>
      <c r="C14" s="380">
        <v>407498</v>
      </c>
      <c r="D14" s="380">
        <v>658800.7793903283</v>
      </c>
      <c r="E14" s="380">
        <v>155398</v>
      </c>
      <c r="F14" s="380">
        <v>1727564.0613135304</v>
      </c>
      <c r="G14" s="353" t="s">
        <v>350</v>
      </c>
    </row>
    <row r="15" spans="1:7" s="349" customFormat="1" ht="12.75">
      <c r="A15" s="7" t="s">
        <v>343</v>
      </c>
      <c r="B15" s="351"/>
      <c r="G15" s="323" t="s">
        <v>344</v>
      </c>
    </row>
    <row r="16" s="349" customFormat="1" ht="12.75">
      <c r="A16" s="350" t="s">
        <v>340</v>
      </c>
    </row>
  </sheetData>
  <mergeCells count="3">
    <mergeCell ref="A1:I1"/>
    <mergeCell ref="A3:A6"/>
    <mergeCell ref="G3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0">
      <selection activeCell="A28" sqref="A28"/>
    </sheetView>
  </sheetViews>
  <sheetFormatPr defaultColWidth="9.140625" defaultRowHeight="12.75"/>
  <cols>
    <col min="1" max="1" width="14.140625" style="9" customWidth="1"/>
    <col min="2" max="2" width="13.57421875" style="9" customWidth="1"/>
    <col min="3" max="3" width="14.00390625" style="9" customWidth="1"/>
    <col min="4" max="4" width="13.8515625" style="9" customWidth="1"/>
    <col min="5" max="12" width="13.140625" style="9" customWidth="1"/>
    <col min="13" max="13" width="15.7109375" style="9" customWidth="1"/>
    <col min="14" max="16384" width="10.00390625" style="9" customWidth="1"/>
  </cols>
  <sheetData>
    <row r="1" spans="1:14" s="10" customFormat="1" ht="32.25" customHeight="1">
      <c r="A1" s="535" t="s">
        <v>114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20"/>
    </row>
    <row r="2" spans="1:14" s="1" customFormat="1" ht="18" customHeight="1">
      <c r="A2" s="185" t="s">
        <v>117</v>
      </c>
      <c r="B2" s="8"/>
      <c r="C2" s="177"/>
      <c r="D2" s="177"/>
      <c r="E2" s="2"/>
      <c r="F2" s="2"/>
      <c r="G2" s="2"/>
      <c r="H2" s="2"/>
      <c r="I2" s="2"/>
      <c r="J2" s="2"/>
      <c r="K2" s="2"/>
      <c r="L2" s="2"/>
      <c r="M2" s="58" t="s">
        <v>118</v>
      </c>
      <c r="N2" s="195" t="s">
        <v>112</v>
      </c>
    </row>
    <row r="3" spans="1:13" s="80" customFormat="1" ht="21.75" customHeight="1">
      <c r="A3" s="536" t="s">
        <v>119</v>
      </c>
      <c r="B3" s="539" t="s">
        <v>120</v>
      </c>
      <c r="C3" s="540"/>
      <c r="D3" s="541"/>
      <c r="E3" s="196" t="s">
        <v>121</v>
      </c>
      <c r="F3" s="197"/>
      <c r="G3" s="197"/>
      <c r="H3" s="197"/>
      <c r="I3" s="197"/>
      <c r="J3" s="197"/>
      <c r="K3" s="197"/>
      <c r="L3" s="197"/>
      <c r="M3" s="542" t="s">
        <v>116</v>
      </c>
    </row>
    <row r="4" spans="1:13" s="80" customFormat="1" ht="21.75" customHeight="1">
      <c r="A4" s="537"/>
      <c r="B4" s="198"/>
      <c r="C4" s="530" t="s">
        <v>122</v>
      </c>
      <c r="D4" s="530" t="s">
        <v>123</v>
      </c>
      <c r="E4" s="196" t="s">
        <v>124</v>
      </c>
      <c r="F4" s="197"/>
      <c r="G4" s="197"/>
      <c r="H4" s="199"/>
      <c r="I4" s="200" t="s">
        <v>125</v>
      </c>
      <c r="J4" s="197"/>
      <c r="K4" s="197"/>
      <c r="L4" s="197"/>
      <c r="M4" s="528"/>
    </row>
    <row r="5" spans="1:13" s="80" customFormat="1" ht="31.5" customHeight="1">
      <c r="A5" s="538"/>
      <c r="B5" s="165" t="s">
        <v>113</v>
      </c>
      <c r="C5" s="531"/>
      <c r="D5" s="531"/>
      <c r="E5" s="201" t="s">
        <v>126</v>
      </c>
      <c r="F5" s="202" t="s">
        <v>127</v>
      </c>
      <c r="G5" s="202" t="s">
        <v>128</v>
      </c>
      <c r="H5" s="202" t="s">
        <v>129</v>
      </c>
      <c r="I5" s="202" t="s">
        <v>130</v>
      </c>
      <c r="J5" s="202" t="s">
        <v>131</v>
      </c>
      <c r="K5" s="202" t="s">
        <v>132</v>
      </c>
      <c r="L5" s="202" t="s">
        <v>133</v>
      </c>
      <c r="M5" s="529"/>
    </row>
    <row r="6" spans="1:13" s="15" customFormat="1" ht="18" customHeight="1">
      <c r="A6" s="11" t="s">
        <v>256</v>
      </c>
      <c r="B6" s="113">
        <v>183808727</v>
      </c>
      <c r="C6" s="113">
        <v>98872060</v>
      </c>
      <c r="D6" s="113">
        <v>84936667</v>
      </c>
      <c r="E6" s="113">
        <v>33842748</v>
      </c>
      <c r="F6" s="113">
        <v>39063209</v>
      </c>
      <c r="G6" s="113">
        <v>473728</v>
      </c>
      <c r="H6" s="114">
        <v>0</v>
      </c>
      <c r="I6" s="113">
        <v>20969893</v>
      </c>
      <c r="J6" s="113">
        <v>5792166</v>
      </c>
      <c r="K6" s="113">
        <v>10849462</v>
      </c>
      <c r="L6" s="113">
        <v>7834064</v>
      </c>
      <c r="M6" s="111" t="s">
        <v>229</v>
      </c>
    </row>
    <row r="7" spans="1:13" s="15" customFormat="1" ht="18" customHeight="1">
      <c r="A7" s="11" t="s">
        <v>101</v>
      </c>
      <c r="B7" s="113">
        <v>112396274</v>
      </c>
      <c r="C7" s="113">
        <v>92460537</v>
      </c>
      <c r="D7" s="113">
        <v>19935737</v>
      </c>
      <c r="E7" s="113">
        <v>9378378</v>
      </c>
      <c r="F7" s="113">
        <v>10214772</v>
      </c>
      <c r="G7" s="113">
        <v>90806</v>
      </c>
      <c r="H7" s="115">
        <v>41607663</v>
      </c>
      <c r="I7" s="113">
        <v>3790442</v>
      </c>
      <c r="J7" s="113">
        <v>844645</v>
      </c>
      <c r="K7" s="113">
        <v>2809743</v>
      </c>
      <c r="L7" s="113">
        <v>1742552</v>
      </c>
      <c r="M7" s="110" t="s">
        <v>254</v>
      </c>
    </row>
    <row r="8" spans="1:13" s="15" customFormat="1" ht="18" customHeight="1">
      <c r="A8" s="11" t="s">
        <v>257</v>
      </c>
      <c r="B8" s="113">
        <v>189515624</v>
      </c>
      <c r="C8" s="113">
        <v>94353647</v>
      </c>
      <c r="D8" s="113">
        <v>95161977</v>
      </c>
      <c r="E8" s="113">
        <v>31285884</v>
      </c>
      <c r="F8" s="113">
        <v>35876671</v>
      </c>
      <c r="G8" s="113">
        <v>486107</v>
      </c>
      <c r="H8" s="114">
        <v>0</v>
      </c>
      <c r="I8" s="113">
        <v>22068503</v>
      </c>
      <c r="J8" s="113">
        <v>6100832</v>
      </c>
      <c r="K8" s="113">
        <v>10851652</v>
      </c>
      <c r="L8" s="113">
        <v>11830187</v>
      </c>
      <c r="M8" s="111" t="s">
        <v>230</v>
      </c>
    </row>
    <row r="9" spans="1:13" s="15" customFormat="1" ht="18" customHeight="1">
      <c r="A9" s="11" t="s">
        <v>102</v>
      </c>
      <c r="B9" s="113">
        <v>120360169</v>
      </c>
      <c r="C9" s="113">
        <v>97735533</v>
      </c>
      <c r="D9" s="113">
        <v>22624636</v>
      </c>
      <c r="E9" s="113">
        <v>16501052</v>
      </c>
      <c r="F9" s="113">
        <v>11234598</v>
      </c>
      <c r="G9" s="113">
        <v>97056</v>
      </c>
      <c r="H9" s="115">
        <v>39121175</v>
      </c>
      <c r="I9" s="113">
        <v>3699960</v>
      </c>
      <c r="J9" s="113">
        <v>919599</v>
      </c>
      <c r="K9" s="113">
        <v>2778011</v>
      </c>
      <c r="L9" s="113">
        <v>2528080</v>
      </c>
      <c r="M9" s="110" t="s">
        <v>255</v>
      </c>
    </row>
    <row r="10" spans="1:13" s="16" customFormat="1" ht="18" customHeight="1">
      <c r="A10" s="44" t="s">
        <v>134</v>
      </c>
      <c r="B10" s="116">
        <f>SUM(C10:D10)</f>
        <v>307496941</v>
      </c>
      <c r="C10" s="117">
        <f>SUM(E10:H10,F22:H22,K22)</f>
        <v>190843034</v>
      </c>
      <c r="D10" s="117">
        <f>SUM(I10:L10,B22:E22,I22:J22,L22)</f>
        <v>116653907</v>
      </c>
      <c r="E10" s="117">
        <v>55856588</v>
      </c>
      <c r="F10" s="117">
        <v>42520862</v>
      </c>
      <c r="G10" s="117">
        <v>578771</v>
      </c>
      <c r="H10" s="117">
        <v>37666571</v>
      </c>
      <c r="I10" s="117">
        <v>25601587</v>
      </c>
      <c r="J10" s="117">
        <v>22339000</v>
      </c>
      <c r="K10" s="117">
        <v>14296728</v>
      </c>
      <c r="L10" s="117">
        <v>16662935</v>
      </c>
      <c r="M10" s="43" t="s">
        <v>134</v>
      </c>
    </row>
    <row r="11" spans="1:13" s="16" customFormat="1" ht="18" customHeight="1">
      <c r="A11" s="44" t="s">
        <v>85</v>
      </c>
      <c r="B11" s="116">
        <f>SUM(C11:D11)</f>
        <v>326139063</v>
      </c>
      <c r="C11" s="117">
        <f>SUM(E11:H11,F23:H23,K23)</f>
        <v>194367204</v>
      </c>
      <c r="D11" s="117">
        <f>SUM(I11:L11,C23,D23,E23,I23,J23,L23)-2190</f>
        <v>131771859</v>
      </c>
      <c r="E11" s="117">
        <v>55727145</v>
      </c>
      <c r="F11" s="117">
        <v>52083302</v>
      </c>
      <c r="G11" s="117">
        <v>605824</v>
      </c>
      <c r="H11" s="117">
        <v>30811336</v>
      </c>
      <c r="I11" s="117">
        <v>27365770</v>
      </c>
      <c r="J11" s="117">
        <v>26416341</v>
      </c>
      <c r="K11" s="117">
        <v>16063169</v>
      </c>
      <c r="L11" s="117">
        <v>20418787</v>
      </c>
      <c r="M11" s="43" t="s">
        <v>85</v>
      </c>
    </row>
    <row r="12" spans="1:13" s="16" customFormat="1" ht="18" customHeight="1">
      <c r="A12" s="44" t="s">
        <v>345</v>
      </c>
      <c r="B12" s="116">
        <v>266204211</v>
      </c>
      <c r="C12" s="117">
        <v>171477084</v>
      </c>
      <c r="D12" s="117">
        <v>94727127</v>
      </c>
      <c r="E12" s="117">
        <v>46848099</v>
      </c>
      <c r="F12" s="117">
        <v>44785789</v>
      </c>
      <c r="G12" s="117">
        <v>619033</v>
      </c>
      <c r="H12" s="117">
        <v>36080628</v>
      </c>
      <c r="I12" s="117">
        <v>32891363</v>
      </c>
      <c r="J12" s="117">
        <v>28741167</v>
      </c>
      <c r="K12" s="117">
        <v>17721580</v>
      </c>
      <c r="L12" s="498">
        <v>0</v>
      </c>
      <c r="M12" s="43" t="s">
        <v>345</v>
      </c>
    </row>
    <row r="13" spans="1:13" s="230" customFormat="1" ht="18" customHeight="1">
      <c r="A13" s="67" t="s">
        <v>350</v>
      </c>
      <c r="B13" s="382">
        <v>268460065</v>
      </c>
      <c r="C13" s="383">
        <v>166686907</v>
      </c>
      <c r="D13" s="383">
        <v>101773158</v>
      </c>
      <c r="E13" s="384">
        <v>38739139</v>
      </c>
      <c r="F13" s="384">
        <v>39805525</v>
      </c>
      <c r="G13" s="384">
        <v>592104</v>
      </c>
      <c r="H13" s="384">
        <v>41414372</v>
      </c>
      <c r="I13" s="384">
        <v>35811120</v>
      </c>
      <c r="J13" s="384">
        <v>30928577</v>
      </c>
      <c r="K13" s="384">
        <v>19168762</v>
      </c>
      <c r="L13" s="499">
        <v>0</v>
      </c>
      <c r="M13" s="69" t="s">
        <v>350</v>
      </c>
    </row>
    <row r="14" spans="1:17" s="15" customFormat="1" ht="1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18"/>
      <c r="P14" s="18"/>
      <c r="Q14" s="18"/>
    </row>
    <row r="15" spans="1:13" s="15" customFormat="1" ht="26.25" customHeight="1">
      <c r="A15" s="532" t="s">
        <v>135</v>
      </c>
      <c r="B15" s="70"/>
      <c r="C15" s="71" t="s">
        <v>136</v>
      </c>
      <c r="D15" s="72"/>
      <c r="E15" s="73"/>
      <c r="F15" s="25" t="s">
        <v>137</v>
      </c>
      <c r="G15" s="26"/>
      <c r="H15" s="74"/>
      <c r="I15" s="26"/>
      <c r="J15" s="26"/>
      <c r="K15" s="75" t="s">
        <v>138</v>
      </c>
      <c r="L15" s="76"/>
      <c r="M15" s="523" t="s">
        <v>139</v>
      </c>
    </row>
    <row r="16" spans="1:13" s="15" customFormat="1" ht="19.5" customHeight="1">
      <c r="A16" s="533"/>
      <c r="B16" s="18"/>
      <c r="C16" s="31" t="s">
        <v>140</v>
      </c>
      <c r="D16" s="32"/>
      <c r="E16" s="33"/>
      <c r="F16" s="34" t="s">
        <v>141</v>
      </c>
      <c r="G16" s="27"/>
      <c r="H16" s="35"/>
      <c r="I16" s="28" t="s">
        <v>140</v>
      </c>
      <c r="J16" s="27"/>
      <c r="K16" s="526" t="s">
        <v>142</v>
      </c>
      <c r="L16" s="519" t="s">
        <v>143</v>
      </c>
      <c r="M16" s="524"/>
    </row>
    <row r="17" spans="1:13" s="15" customFormat="1" ht="41.25" customHeight="1">
      <c r="A17" s="534"/>
      <c r="B17" s="30" t="s">
        <v>144</v>
      </c>
      <c r="C17" s="36" t="s">
        <v>145</v>
      </c>
      <c r="D17" s="30" t="s">
        <v>146</v>
      </c>
      <c r="E17" s="30" t="s">
        <v>147</v>
      </c>
      <c r="F17" s="37" t="s">
        <v>148</v>
      </c>
      <c r="G17" s="37" t="s">
        <v>149</v>
      </c>
      <c r="H17" s="38" t="s">
        <v>150</v>
      </c>
      <c r="I17" s="29" t="s">
        <v>151</v>
      </c>
      <c r="J17" s="30" t="s">
        <v>152</v>
      </c>
      <c r="K17" s="527"/>
      <c r="L17" s="527"/>
      <c r="M17" s="525"/>
    </row>
    <row r="18" spans="1:13" s="15" customFormat="1" ht="18" customHeight="1">
      <c r="A18" s="11" t="s">
        <v>256</v>
      </c>
      <c r="B18" s="112">
        <v>10841671</v>
      </c>
      <c r="C18" s="22">
        <v>0</v>
      </c>
      <c r="D18" s="113">
        <v>1882350</v>
      </c>
      <c r="E18" s="22">
        <v>0</v>
      </c>
      <c r="F18" s="22">
        <v>0</v>
      </c>
      <c r="G18" s="113">
        <v>2429514</v>
      </c>
      <c r="H18" s="113">
        <v>21992786</v>
      </c>
      <c r="I18" s="113">
        <v>1581865</v>
      </c>
      <c r="J18" s="113">
        <v>6747175</v>
      </c>
      <c r="K18" s="119">
        <v>1070075</v>
      </c>
      <c r="L18" s="120">
        <v>1438021</v>
      </c>
      <c r="M18" s="111" t="s">
        <v>229</v>
      </c>
    </row>
    <row r="19" spans="1:13" s="15" customFormat="1" ht="18" customHeight="1">
      <c r="A19" s="11" t="s">
        <v>101</v>
      </c>
      <c r="B19" s="112">
        <v>3981010</v>
      </c>
      <c r="C19" s="22">
        <v>0</v>
      </c>
      <c r="D19" s="113">
        <v>4611875</v>
      </c>
      <c r="E19" s="115">
        <v>1114147</v>
      </c>
      <c r="F19" s="115">
        <v>78463</v>
      </c>
      <c r="G19" s="113">
        <v>313152</v>
      </c>
      <c r="H19" s="113">
        <v>30618998</v>
      </c>
      <c r="I19" s="113">
        <v>220420</v>
      </c>
      <c r="J19" s="113">
        <v>648300</v>
      </c>
      <c r="K19" s="119">
        <v>158305</v>
      </c>
      <c r="L19" s="120">
        <v>172603</v>
      </c>
      <c r="M19" s="110" t="s">
        <v>254</v>
      </c>
    </row>
    <row r="20" spans="1:13" s="15" customFormat="1" ht="18" customHeight="1">
      <c r="A20" s="11" t="s">
        <v>257</v>
      </c>
      <c r="B20" s="112">
        <v>12506554</v>
      </c>
      <c r="C20" s="22">
        <v>0</v>
      </c>
      <c r="D20" s="113">
        <v>21071057</v>
      </c>
      <c r="E20" s="22">
        <v>0</v>
      </c>
      <c r="F20" s="22">
        <v>0</v>
      </c>
      <c r="G20" s="113">
        <v>2548547</v>
      </c>
      <c r="H20" s="113">
        <v>22855013</v>
      </c>
      <c r="I20" s="113">
        <v>1652872</v>
      </c>
      <c r="J20" s="113">
        <v>7290850</v>
      </c>
      <c r="K20" s="119">
        <v>1301425</v>
      </c>
      <c r="L20" s="120">
        <v>1789470</v>
      </c>
      <c r="M20" s="111" t="s">
        <v>230</v>
      </c>
    </row>
    <row r="21" spans="1:13" s="15" customFormat="1" ht="18" customHeight="1">
      <c r="A21" s="11" t="s">
        <v>102</v>
      </c>
      <c r="B21" s="112">
        <v>5061622</v>
      </c>
      <c r="C21" s="22">
        <v>0</v>
      </c>
      <c r="D21" s="113">
        <v>5197638</v>
      </c>
      <c r="E21" s="115">
        <v>1226116</v>
      </c>
      <c r="F21" s="115">
        <v>92727</v>
      </c>
      <c r="G21" s="113">
        <v>352924</v>
      </c>
      <c r="H21" s="113">
        <v>29886113</v>
      </c>
      <c r="I21" s="113">
        <v>226820</v>
      </c>
      <c r="J21" s="113">
        <v>733958</v>
      </c>
      <c r="K21" s="119">
        <v>469888</v>
      </c>
      <c r="L21" s="120">
        <v>252832</v>
      </c>
      <c r="M21" s="110" t="s">
        <v>255</v>
      </c>
    </row>
    <row r="22" spans="1:13" s="16" customFormat="1" ht="18" customHeight="1">
      <c r="A22" s="39" t="s">
        <v>134</v>
      </c>
      <c r="B22" s="118">
        <v>-44944</v>
      </c>
      <c r="C22" s="40">
        <v>0</v>
      </c>
      <c r="D22" s="121">
        <v>24082455</v>
      </c>
      <c r="E22" s="121">
        <v>1245696</v>
      </c>
      <c r="F22" s="121">
        <v>96757</v>
      </c>
      <c r="G22" s="121">
        <v>2911742</v>
      </c>
      <c r="H22" s="121">
        <v>49579411</v>
      </c>
      <c r="I22" s="121">
        <v>2001278</v>
      </c>
      <c r="J22" s="121">
        <v>8266589</v>
      </c>
      <c r="K22" s="121">
        <v>1632332</v>
      </c>
      <c r="L22" s="122">
        <v>2202583</v>
      </c>
      <c r="M22" s="43" t="s">
        <v>134</v>
      </c>
    </row>
    <row r="23" spans="1:13" s="16" customFormat="1" ht="18" customHeight="1">
      <c r="A23" s="39" t="s">
        <v>85</v>
      </c>
      <c r="B23" s="118">
        <v>-2190</v>
      </c>
      <c r="C23" s="40">
        <v>0</v>
      </c>
      <c r="D23" s="121">
        <v>26588616</v>
      </c>
      <c r="E23" s="121">
        <v>1334637</v>
      </c>
      <c r="F23" s="121">
        <v>166439</v>
      </c>
      <c r="G23" s="121">
        <v>3379431</v>
      </c>
      <c r="H23" s="121">
        <v>49807976</v>
      </c>
      <c r="I23" s="121">
        <v>2194145</v>
      </c>
      <c r="J23" s="121">
        <v>9119324</v>
      </c>
      <c r="K23" s="121">
        <v>1785751</v>
      </c>
      <c r="L23" s="122">
        <v>2273260</v>
      </c>
      <c r="M23" s="43" t="s">
        <v>85</v>
      </c>
    </row>
    <row r="24" spans="1:13" s="16" customFormat="1" ht="18" customHeight="1">
      <c r="A24" s="39" t="s">
        <v>345</v>
      </c>
      <c r="B24" s="118">
        <v>46094</v>
      </c>
      <c r="C24" s="40">
        <v>0</v>
      </c>
      <c r="D24" s="40">
        <v>0</v>
      </c>
      <c r="E24" s="121">
        <v>1464209</v>
      </c>
      <c r="F24" s="121">
        <v>132408</v>
      </c>
      <c r="G24" s="121">
        <v>3553039</v>
      </c>
      <c r="H24" s="121">
        <v>38566309</v>
      </c>
      <c r="I24" s="121">
        <v>2353185</v>
      </c>
      <c r="J24" s="121">
        <v>9765813</v>
      </c>
      <c r="K24" s="121">
        <v>891779</v>
      </c>
      <c r="L24" s="122">
        <v>1743716</v>
      </c>
      <c r="M24" s="43" t="s">
        <v>345</v>
      </c>
    </row>
    <row r="25" spans="1:13" s="230" customFormat="1" ht="18" customHeight="1">
      <c r="A25" s="68" t="s">
        <v>350</v>
      </c>
      <c r="B25" s="258">
        <v>7510</v>
      </c>
      <c r="C25" s="500">
        <v>0</v>
      </c>
      <c r="D25" s="500">
        <v>0</v>
      </c>
      <c r="E25" s="259">
        <v>1394262</v>
      </c>
      <c r="F25" s="259">
        <v>143976</v>
      </c>
      <c r="G25" s="259">
        <v>3754745</v>
      </c>
      <c r="H25" s="259">
        <v>41871643</v>
      </c>
      <c r="I25" s="259">
        <v>2553264</v>
      </c>
      <c r="J25" s="259">
        <v>10468585</v>
      </c>
      <c r="K25" s="259">
        <v>365403</v>
      </c>
      <c r="L25" s="260">
        <v>1441078</v>
      </c>
      <c r="M25" s="69" t="s">
        <v>350</v>
      </c>
    </row>
    <row r="26" spans="1:13" s="65" customFormat="1" ht="18" customHeight="1">
      <c r="A26" s="62" t="s">
        <v>238</v>
      </c>
      <c r="B26" s="63"/>
      <c r="C26" s="64"/>
      <c r="D26" s="64"/>
      <c r="E26" s="64"/>
      <c r="F26" s="64"/>
      <c r="H26" s="66"/>
      <c r="M26" s="66" t="s">
        <v>239</v>
      </c>
    </row>
    <row r="27" spans="1:14" s="1" customFormat="1" ht="12.75">
      <c r="A27" s="77" t="s">
        <v>610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10">
    <mergeCell ref="A15:A17"/>
    <mergeCell ref="M15:M17"/>
    <mergeCell ref="K16:K17"/>
    <mergeCell ref="L16:L17"/>
    <mergeCell ref="A1:M1"/>
    <mergeCell ref="A3:A5"/>
    <mergeCell ref="B3:D3"/>
    <mergeCell ref="M3:M5"/>
    <mergeCell ref="C4:C5"/>
    <mergeCell ref="D4:D5"/>
  </mergeCells>
  <printOptions/>
  <pageMargins left="0.3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A29" sqref="A29"/>
    </sheetView>
  </sheetViews>
  <sheetFormatPr defaultColWidth="9.140625" defaultRowHeight="12.75"/>
  <cols>
    <col min="1" max="1" width="14.140625" style="9" customWidth="1"/>
    <col min="2" max="7" width="17.140625" style="9" customWidth="1"/>
    <col min="8" max="8" width="15.7109375" style="9" customWidth="1"/>
    <col min="9" max="10" width="17.7109375" style="9" customWidth="1"/>
    <col min="11" max="11" width="19.00390625" style="9" customWidth="1"/>
    <col min="12" max="13" width="17.7109375" style="9" customWidth="1"/>
    <col min="14" max="14" width="14.57421875" style="9" customWidth="1"/>
    <col min="15" max="16384" width="10.00390625" style="9" customWidth="1"/>
  </cols>
  <sheetData>
    <row r="1" spans="1:8" s="10" customFormat="1" ht="32.25" customHeight="1">
      <c r="A1" s="535" t="s">
        <v>153</v>
      </c>
      <c r="B1" s="535"/>
      <c r="C1" s="535"/>
      <c r="D1" s="535"/>
      <c r="E1" s="535"/>
      <c r="F1" s="535"/>
      <c r="G1" s="535"/>
      <c r="H1" s="535"/>
    </row>
    <row r="2" spans="1:9" s="1" customFormat="1" ht="14.25" customHeight="1">
      <c r="A2" s="520" t="s">
        <v>154</v>
      </c>
      <c r="B2" s="520"/>
      <c r="C2" s="2"/>
      <c r="D2" s="2"/>
      <c r="E2" s="2"/>
      <c r="F2" s="2"/>
      <c r="G2" s="521" t="s">
        <v>155</v>
      </c>
      <c r="H2" s="521"/>
      <c r="I2" s="2"/>
    </row>
    <row r="3" spans="1:9" s="80" customFormat="1" ht="13.5" customHeight="1">
      <c r="A3" s="552" t="s">
        <v>156</v>
      </c>
      <c r="B3" s="539" t="s">
        <v>157</v>
      </c>
      <c r="C3" s="540"/>
      <c r="D3" s="541"/>
      <c r="E3" s="539" t="s">
        <v>158</v>
      </c>
      <c r="F3" s="540"/>
      <c r="G3" s="541"/>
      <c r="H3" s="564" t="s">
        <v>159</v>
      </c>
      <c r="I3" s="78"/>
    </row>
    <row r="4" spans="1:9" s="80" customFormat="1" ht="13.5" customHeight="1">
      <c r="A4" s="562"/>
      <c r="B4" s="566" t="s">
        <v>160</v>
      </c>
      <c r="C4" s="538"/>
      <c r="D4" s="563"/>
      <c r="E4" s="522" t="s">
        <v>161</v>
      </c>
      <c r="F4" s="538"/>
      <c r="G4" s="563"/>
      <c r="H4" s="565"/>
      <c r="I4" s="78"/>
    </row>
    <row r="5" spans="1:9" s="80" customFormat="1" ht="13.5" customHeight="1">
      <c r="A5" s="562"/>
      <c r="B5" s="190" t="s">
        <v>92</v>
      </c>
      <c r="C5" s="191" t="s">
        <v>162</v>
      </c>
      <c r="D5" s="191" t="s">
        <v>163</v>
      </c>
      <c r="E5" s="190" t="s">
        <v>92</v>
      </c>
      <c r="F5" s="191" t="s">
        <v>162</v>
      </c>
      <c r="G5" s="191" t="s">
        <v>163</v>
      </c>
      <c r="H5" s="565"/>
      <c r="I5" s="78"/>
    </row>
    <row r="6" spans="1:9" s="80" customFormat="1" ht="13.5" customHeight="1">
      <c r="A6" s="563"/>
      <c r="B6" s="165" t="s">
        <v>96</v>
      </c>
      <c r="C6" s="193" t="s">
        <v>164</v>
      </c>
      <c r="D6" s="193" t="s">
        <v>165</v>
      </c>
      <c r="E6" s="165" t="s">
        <v>96</v>
      </c>
      <c r="F6" s="193" t="s">
        <v>164</v>
      </c>
      <c r="G6" s="193" t="s">
        <v>165</v>
      </c>
      <c r="H6" s="566"/>
      <c r="I6" s="78"/>
    </row>
    <row r="7" spans="1:9" s="15" customFormat="1" ht="13.5" customHeight="1">
      <c r="A7" s="11" t="s">
        <v>256</v>
      </c>
      <c r="B7" s="123">
        <f aca="true" t="shared" si="0" ref="B7:B12">SUM(C7:D7)</f>
        <v>526687537</v>
      </c>
      <c r="C7" s="124">
        <v>398893127</v>
      </c>
      <c r="D7" s="124">
        <v>127794410</v>
      </c>
      <c r="E7" s="123">
        <f aca="true" t="shared" si="1" ref="E7:E12">SUM(F7:G7)</f>
        <v>511632413</v>
      </c>
      <c r="F7" s="124">
        <v>389976666</v>
      </c>
      <c r="G7" s="124">
        <v>121655747</v>
      </c>
      <c r="H7" s="111" t="s">
        <v>229</v>
      </c>
      <c r="I7" s="19"/>
    </row>
    <row r="8" spans="1:9" s="15" customFormat="1" ht="13.5" customHeight="1">
      <c r="A8" s="11" t="s">
        <v>101</v>
      </c>
      <c r="B8" s="123">
        <f t="shared" si="0"/>
        <v>361897499</v>
      </c>
      <c r="C8" s="124">
        <v>341514606</v>
      </c>
      <c r="D8" s="124">
        <v>20382893</v>
      </c>
      <c r="E8" s="123">
        <f t="shared" si="1"/>
        <v>349465780</v>
      </c>
      <c r="F8" s="124">
        <v>329180610</v>
      </c>
      <c r="G8" s="124">
        <v>20285170</v>
      </c>
      <c r="H8" s="110" t="s">
        <v>254</v>
      </c>
      <c r="I8" s="19"/>
    </row>
    <row r="9" spans="1:9" s="15" customFormat="1" ht="13.5" customHeight="1">
      <c r="A9" s="11" t="s">
        <v>257</v>
      </c>
      <c r="B9" s="123">
        <f t="shared" si="0"/>
        <v>581332847</v>
      </c>
      <c r="C9" s="124">
        <v>433396478</v>
      </c>
      <c r="D9" s="124">
        <v>147936369</v>
      </c>
      <c r="E9" s="123">
        <f t="shared" si="1"/>
        <v>579624121</v>
      </c>
      <c r="F9" s="124">
        <v>424516254</v>
      </c>
      <c r="G9" s="124">
        <v>155107867</v>
      </c>
      <c r="H9" s="111" t="s">
        <v>230</v>
      </c>
      <c r="I9" s="19"/>
    </row>
    <row r="10" spans="1:9" s="15" customFormat="1" ht="13.5" customHeight="1">
      <c r="A10" s="11" t="s">
        <v>102</v>
      </c>
      <c r="B10" s="123">
        <f t="shared" si="0"/>
        <v>368776739</v>
      </c>
      <c r="C10" s="124">
        <v>346736255</v>
      </c>
      <c r="D10" s="124">
        <v>22040484</v>
      </c>
      <c r="E10" s="123">
        <f t="shared" si="1"/>
        <v>372230363</v>
      </c>
      <c r="F10" s="124">
        <v>349092482</v>
      </c>
      <c r="G10" s="124">
        <v>23137881</v>
      </c>
      <c r="H10" s="110" t="s">
        <v>255</v>
      </c>
      <c r="I10" s="19"/>
    </row>
    <row r="11" spans="1:9" s="16" customFormat="1" ht="13.5" customHeight="1">
      <c r="A11" s="39" t="s">
        <v>103</v>
      </c>
      <c r="B11" s="125">
        <f t="shared" si="0"/>
        <v>980387299</v>
      </c>
      <c r="C11" s="125">
        <v>788780831</v>
      </c>
      <c r="D11" s="125">
        <v>191606468</v>
      </c>
      <c r="E11" s="125">
        <f t="shared" si="1"/>
        <v>984043561</v>
      </c>
      <c r="F11" s="125">
        <v>790317020</v>
      </c>
      <c r="G11" s="125">
        <v>193726541</v>
      </c>
      <c r="H11" s="43" t="s">
        <v>103</v>
      </c>
      <c r="I11" s="48"/>
    </row>
    <row r="12" spans="1:9" s="16" customFormat="1" ht="13.5" customHeight="1">
      <c r="A12" s="39" t="s">
        <v>85</v>
      </c>
      <c r="B12" s="125">
        <f t="shared" si="0"/>
        <v>3058682688</v>
      </c>
      <c r="C12" s="125">
        <v>2491774869</v>
      </c>
      <c r="D12" s="125">
        <v>566907819</v>
      </c>
      <c r="E12" s="125">
        <f t="shared" si="1"/>
        <v>2721481990</v>
      </c>
      <c r="F12" s="125">
        <v>2153808564</v>
      </c>
      <c r="G12" s="125">
        <v>567673426</v>
      </c>
      <c r="H12" s="43" t="s">
        <v>85</v>
      </c>
      <c r="I12" s="48"/>
    </row>
    <row r="13" spans="1:9" s="16" customFormat="1" ht="13.5" customHeight="1">
      <c r="A13" s="39" t="s">
        <v>345</v>
      </c>
      <c r="B13" s="125">
        <v>2970867563</v>
      </c>
      <c r="C13" s="125">
        <v>2391497358</v>
      </c>
      <c r="D13" s="125">
        <v>579370205</v>
      </c>
      <c r="E13" s="125">
        <v>3031198835</v>
      </c>
      <c r="F13" s="125">
        <v>2437982622</v>
      </c>
      <c r="G13" s="125">
        <v>593216213</v>
      </c>
      <c r="H13" s="43" t="s">
        <v>345</v>
      </c>
      <c r="I13" s="48"/>
    </row>
    <row r="14" spans="1:9" s="230" customFormat="1" ht="13.5" customHeight="1">
      <c r="A14" s="68" t="s">
        <v>350</v>
      </c>
      <c r="B14" s="453">
        <v>3251232127</v>
      </c>
      <c r="C14" s="453">
        <v>2670522947</v>
      </c>
      <c r="D14" s="453">
        <v>580709180</v>
      </c>
      <c r="E14" s="453">
        <v>3280276329</v>
      </c>
      <c r="F14" s="453">
        <v>2699207908</v>
      </c>
      <c r="G14" s="453">
        <v>581068421</v>
      </c>
      <c r="H14" s="69" t="s">
        <v>350</v>
      </c>
      <c r="I14" s="246"/>
    </row>
    <row r="15" spans="1:9" s="15" customFormat="1" ht="10.5" customHeight="1">
      <c r="A15" s="19"/>
      <c r="B15" s="47"/>
      <c r="C15" s="47"/>
      <c r="D15" s="47"/>
      <c r="E15" s="47"/>
      <c r="F15" s="47"/>
      <c r="G15" s="47"/>
      <c r="H15" s="19"/>
      <c r="I15" s="19"/>
    </row>
    <row r="16" spans="1:9" s="80" customFormat="1" ht="13.5" customHeight="1">
      <c r="A16" s="552" t="s">
        <v>156</v>
      </c>
      <c r="B16" s="515" t="s">
        <v>166</v>
      </c>
      <c r="C16" s="516"/>
      <c r="D16" s="517"/>
      <c r="E16" s="515" t="s">
        <v>167</v>
      </c>
      <c r="F16" s="516"/>
      <c r="G16" s="517"/>
      <c r="H16" s="564" t="s">
        <v>159</v>
      </c>
      <c r="I16" s="78"/>
    </row>
    <row r="17" spans="1:9" s="80" customFormat="1" ht="13.5" customHeight="1">
      <c r="A17" s="562"/>
      <c r="B17" s="518" t="s">
        <v>168</v>
      </c>
      <c r="C17" s="510"/>
      <c r="D17" s="567"/>
      <c r="E17" s="568" t="s">
        <v>169</v>
      </c>
      <c r="F17" s="510"/>
      <c r="G17" s="567"/>
      <c r="H17" s="565"/>
      <c r="I17" s="78"/>
    </row>
    <row r="18" spans="1:9" s="80" customFormat="1" ht="13.5" customHeight="1">
      <c r="A18" s="562"/>
      <c r="B18" s="203" t="s">
        <v>92</v>
      </c>
      <c r="C18" s="204" t="s">
        <v>162</v>
      </c>
      <c r="D18" s="204" t="s">
        <v>163</v>
      </c>
      <c r="E18" s="203" t="s">
        <v>92</v>
      </c>
      <c r="F18" s="204" t="s">
        <v>162</v>
      </c>
      <c r="G18" s="204" t="s">
        <v>163</v>
      </c>
      <c r="H18" s="565"/>
      <c r="I18" s="78"/>
    </row>
    <row r="19" spans="1:9" s="80" customFormat="1" ht="13.5" customHeight="1">
      <c r="A19" s="563"/>
      <c r="B19" s="165" t="s">
        <v>96</v>
      </c>
      <c r="C19" s="193" t="s">
        <v>164</v>
      </c>
      <c r="D19" s="193" t="s">
        <v>165</v>
      </c>
      <c r="E19" s="165" t="s">
        <v>96</v>
      </c>
      <c r="F19" s="193" t="s">
        <v>164</v>
      </c>
      <c r="G19" s="193" t="s">
        <v>165</v>
      </c>
      <c r="H19" s="566"/>
      <c r="I19" s="78"/>
    </row>
    <row r="20" spans="1:9" s="15" customFormat="1" ht="13.5" customHeight="1">
      <c r="A20" s="11" t="s">
        <v>256</v>
      </c>
      <c r="B20" s="123">
        <f aca="true" t="shared" si="2" ref="B20:B25">SUM(C20:D20)</f>
        <v>392778725</v>
      </c>
      <c r="C20" s="124">
        <v>310922699</v>
      </c>
      <c r="D20" s="124">
        <v>81856026</v>
      </c>
      <c r="E20" s="123">
        <f aca="true" t="shared" si="3" ref="E20:E25">SUM(F20:G20)</f>
        <v>118856688</v>
      </c>
      <c r="F20" s="124">
        <v>79056967</v>
      </c>
      <c r="G20" s="126">
        <v>39799721</v>
      </c>
      <c r="H20" s="111" t="s">
        <v>229</v>
      </c>
      <c r="I20" s="19"/>
    </row>
    <row r="21" spans="1:9" s="15" customFormat="1" ht="13.5" customHeight="1">
      <c r="A21" s="11" t="s">
        <v>101</v>
      </c>
      <c r="B21" s="123">
        <f t="shared" si="2"/>
        <v>285484405</v>
      </c>
      <c r="C21" s="123">
        <v>269610971</v>
      </c>
      <c r="D21" s="124">
        <v>15873434</v>
      </c>
      <c r="E21" s="123">
        <f t="shared" si="3"/>
        <v>11812945</v>
      </c>
      <c r="F21" s="124">
        <v>8149847</v>
      </c>
      <c r="G21" s="126">
        <v>3663098</v>
      </c>
      <c r="H21" s="110" t="s">
        <v>254</v>
      </c>
      <c r="I21" s="19"/>
    </row>
    <row r="22" spans="1:9" s="15" customFormat="1" ht="13.5" customHeight="1">
      <c r="A22" s="11" t="s">
        <v>257</v>
      </c>
      <c r="B22" s="123">
        <f t="shared" si="2"/>
        <v>426609105</v>
      </c>
      <c r="C22" s="124">
        <v>331146881</v>
      </c>
      <c r="D22" s="124">
        <v>95462224</v>
      </c>
      <c r="E22" s="123">
        <f t="shared" si="3"/>
        <v>153015016</v>
      </c>
      <c r="F22" s="124">
        <v>93369373</v>
      </c>
      <c r="G22" s="126">
        <v>59645643</v>
      </c>
      <c r="H22" s="111" t="s">
        <v>230</v>
      </c>
      <c r="I22" s="19"/>
    </row>
    <row r="23" spans="1:9" s="15" customFormat="1" ht="13.5" customHeight="1">
      <c r="A23" s="11" t="s">
        <v>102</v>
      </c>
      <c r="B23" s="123">
        <f t="shared" si="2"/>
        <v>306803308</v>
      </c>
      <c r="C23" s="124">
        <v>290645404</v>
      </c>
      <c r="D23" s="124">
        <v>16157904</v>
      </c>
      <c r="E23" s="123">
        <f t="shared" si="3"/>
        <v>13263911</v>
      </c>
      <c r="F23" s="124">
        <v>7660426</v>
      </c>
      <c r="G23" s="126">
        <v>5603485</v>
      </c>
      <c r="H23" s="110" t="s">
        <v>255</v>
      </c>
      <c r="I23" s="19"/>
    </row>
    <row r="24" spans="1:9" s="16" customFormat="1" ht="13.5" customHeight="1">
      <c r="A24" s="39" t="s">
        <v>103</v>
      </c>
      <c r="B24" s="127">
        <f t="shared" si="2"/>
        <v>750553542</v>
      </c>
      <c r="C24" s="125">
        <v>650998991</v>
      </c>
      <c r="D24" s="125">
        <v>99554551</v>
      </c>
      <c r="E24" s="125">
        <f t="shared" si="3"/>
        <v>233490019</v>
      </c>
      <c r="F24" s="125">
        <f>F11-C24</f>
        <v>139318029</v>
      </c>
      <c r="G24" s="125">
        <f>G11-D24</f>
        <v>94171990</v>
      </c>
      <c r="H24" s="43" t="s">
        <v>103</v>
      </c>
      <c r="I24" s="48"/>
    </row>
    <row r="25" spans="1:9" s="16" customFormat="1" ht="13.5" customHeight="1">
      <c r="A25" s="39" t="s">
        <v>85</v>
      </c>
      <c r="B25" s="158">
        <f t="shared" si="2"/>
        <v>2256980171</v>
      </c>
      <c r="C25" s="125">
        <v>1853342636</v>
      </c>
      <c r="D25" s="125">
        <v>403637535</v>
      </c>
      <c r="E25" s="125">
        <f t="shared" si="3"/>
        <v>464501819</v>
      </c>
      <c r="F25" s="125">
        <v>300465928</v>
      </c>
      <c r="G25" s="249">
        <v>164035891</v>
      </c>
      <c r="H25" s="44" t="s">
        <v>85</v>
      </c>
      <c r="I25" s="48"/>
    </row>
    <row r="26" spans="1:9" s="16" customFormat="1" ht="13.5" customHeight="1">
      <c r="A26" s="39" t="s">
        <v>345</v>
      </c>
      <c r="B26" s="158">
        <v>2354441950</v>
      </c>
      <c r="C26" s="125">
        <v>1887173563</v>
      </c>
      <c r="D26" s="125">
        <v>467268387</v>
      </c>
      <c r="E26" s="125">
        <v>674686771</v>
      </c>
      <c r="F26" s="125">
        <v>550809058</v>
      </c>
      <c r="G26" s="125">
        <v>123877713</v>
      </c>
      <c r="H26" s="43" t="s">
        <v>345</v>
      </c>
      <c r="I26" s="48"/>
    </row>
    <row r="27" spans="1:9" s="230" customFormat="1" ht="13.5" customHeight="1">
      <c r="A27" s="68" t="s">
        <v>350</v>
      </c>
      <c r="B27" s="261">
        <v>2569301882</v>
      </c>
      <c r="C27" s="261">
        <v>2123266420</v>
      </c>
      <c r="D27" s="261">
        <v>446035462</v>
      </c>
      <c r="E27" s="261">
        <v>710974447</v>
      </c>
      <c r="F27" s="261">
        <v>575941487</v>
      </c>
      <c r="G27" s="261">
        <v>135032960</v>
      </c>
      <c r="H27" s="69" t="s">
        <v>350</v>
      </c>
      <c r="I27" s="246"/>
    </row>
    <row r="28" spans="1:9" s="65" customFormat="1" ht="13.5" customHeight="1">
      <c r="A28" s="512" t="s">
        <v>6</v>
      </c>
      <c r="B28" s="513"/>
      <c r="C28" s="64"/>
      <c r="D28" s="64"/>
      <c r="E28" s="64"/>
      <c r="F28" s="514" t="s">
        <v>7</v>
      </c>
      <c r="G28" s="513"/>
      <c r="H28" s="513"/>
      <c r="I28" s="89"/>
    </row>
    <row r="29" s="60" customFormat="1" ht="12.75">
      <c r="A29" s="60" t="s">
        <v>611</v>
      </c>
    </row>
    <row r="30" s="46" customFormat="1" ht="13.5"/>
    <row r="31" s="46" customFormat="1" ht="13.5"/>
    <row r="32" s="46" customFormat="1" ht="13.5"/>
    <row r="33" s="46" customFormat="1" ht="13.5"/>
    <row r="34" s="46" customFormat="1" ht="13.5"/>
    <row r="35" s="46" customFormat="1" ht="13.5"/>
    <row r="36" s="46" customFormat="1" ht="13.5"/>
    <row r="37" s="46" customFormat="1" ht="13.5"/>
    <row r="38" s="46" customFormat="1" ht="13.5"/>
  </sheetData>
  <mergeCells count="17">
    <mergeCell ref="A28:B28"/>
    <mergeCell ref="F28:H28"/>
    <mergeCell ref="A16:A19"/>
    <mergeCell ref="B16:D16"/>
    <mergeCell ref="E16:G16"/>
    <mergeCell ref="H16:H19"/>
    <mergeCell ref="B17:D17"/>
    <mergeCell ref="E17:G17"/>
    <mergeCell ref="A1:H1"/>
    <mergeCell ref="A2:B2"/>
    <mergeCell ref="G2:H2"/>
    <mergeCell ref="A3:A6"/>
    <mergeCell ref="B3:D3"/>
    <mergeCell ref="E3:G3"/>
    <mergeCell ref="H3:H6"/>
    <mergeCell ref="B4:D4"/>
    <mergeCell ref="E4:G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L27" sqref="L27"/>
    </sheetView>
  </sheetViews>
  <sheetFormatPr defaultColWidth="9.140625" defaultRowHeight="12.75"/>
  <cols>
    <col min="1" max="1" width="9.57421875" style="140" customWidth="1"/>
    <col min="2" max="2" width="13.140625" style="140" customWidth="1"/>
    <col min="3" max="3" width="10.7109375" style="140" customWidth="1"/>
    <col min="4" max="4" width="10.8515625" style="140" customWidth="1"/>
    <col min="5" max="5" width="9.8515625" style="140" customWidth="1"/>
    <col min="6" max="6" width="9.7109375" style="140" customWidth="1"/>
    <col min="7" max="8" width="10.28125" style="140" customWidth="1"/>
    <col min="9" max="9" width="10.7109375" style="140" customWidth="1"/>
    <col min="10" max="10" width="10.8515625" style="140" customWidth="1"/>
    <col min="11" max="14" width="10.7109375" style="140" customWidth="1"/>
    <col min="15" max="15" width="9.7109375" style="140" customWidth="1"/>
    <col min="16" max="17" width="10.00390625" style="140" customWidth="1"/>
    <col min="18" max="16384" width="9.140625" style="140" customWidth="1"/>
  </cols>
  <sheetData>
    <row r="1" spans="1:15" s="128" customFormat="1" ht="32.25" customHeight="1">
      <c r="A1" s="587" t="s">
        <v>203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5" s="205" customFormat="1" ht="15" customHeight="1">
      <c r="A2" s="569" t="s">
        <v>236</v>
      </c>
      <c r="B2" s="569"/>
      <c r="N2" s="570" t="s">
        <v>237</v>
      </c>
      <c r="O2" s="570"/>
    </row>
    <row r="3" spans="1:15" s="207" customFormat="1" ht="17.25" customHeight="1">
      <c r="A3" s="584" t="s">
        <v>206</v>
      </c>
      <c r="B3" s="206" t="s">
        <v>170</v>
      </c>
      <c r="C3" s="206" t="s">
        <v>171</v>
      </c>
      <c r="D3" s="571" t="s">
        <v>207</v>
      </c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3" t="s">
        <v>115</v>
      </c>
    </row>
    <row r="4" spans="1:15" s="205" customFormat="1" ht="15" customHeight="1">
      <c r="A4" s="585"/>
      <c r="B4" s="208"/>
      <c r="C4" s="209"/>
      <c r="D4" s="576"/>
      <c r="E4" s="578" t="s">
        <v>208</v>
      </c>
      <c r="F4" s="579"/>
      <c r="G4" s="579"/>
      <c r="H4" s="579"/>
      <c r="I4" s="579"/>
      <c r="J4" s="579"/>
      <c r="K4" s="580"/>
      <c r="L4" s="578" t="s">
        <v>209</v>
      </c>
      <c r="M4" s="579"/>
      <c r="N4" s="579"/>
      <c r="O4" s="574"/>
    </row>
    <row r="5" spans="1:15" s="205" customFormat="1" ht="15" customHeight="1">
      <c r="A5" s="585"/>
      <c r="B5" s="211"/>
      <c r="C5" s="209"/>
      <c r="D5" s="576"/>
      <c r="E5" s="581" t="s">
        <v>172</v>
      </c>
      <c r="F5" s="582"/>
      <c r="G5" s="582"/>
      <c r="H5" s="582"/>
      <c r="I5" s="582"/>
      <c r="J5" s="582"/>
      <c r="K5" s="583"/>
      <c r="L5" s="581" t="s">
        <v>173</v>
      </c>
      <c r="M5" s="582"/>
      <c r="N5" s="582"/>
      <c r="O5" s="574"/>
    </row>
    <row r="6" spans="1:15" s="215" customFormat="1" ht="15" customHeight="1">
      <c r="A6" s="585"/>
      <c r="B6" s="211"/>
      <c r="C6" s="211"/>
      <c r="D6" s="576"/>
      <c r="E6" s="576"/>
      <c r="F6" s="213" t="s">
        <v>210</v>
      </c>
      <c r="G6" s="214" t="s">
        <v>174</v>
      </c>
      <c r="H6" s="214" t="s">
        <v>175</v>
      </c>
      <c r="I6" s="214" t="s">
        <v>176</v>
      </c>
      <c r="J6" s="214" t="s">
        <v>177</v>
      </c>
      <c r="K6" s="214" t="s">
        <v>211</v>
      </c>
      <c r="L6" s="576"/>
      <c r="M6" s="214" t="s">
        <v>212</v>
      </c>
      <c r="N6" s="210" t="s">
        <v>213</v>
      </c>
      <c r="O6" s="528"/>
    </row>
    <row r="7" spans="1:15" s="215" customFormat="1" ht="15" customHeight="1">
      <c r="A7" s="585"/>
      <c r="B7" s="211"/>
      <c r="C7" s="209"/>
      <c r="D7" s="576"/>
      <c r="E7" s="576"/>
      <c r="F7" s="216" t="s">
        <v>214</v>
      </c>
      <c r="G7" s="216" t="s">
        <v>178</v>
      </c>
      <c r="H7" s="216" t="s">
        <v>178</v>
      </c>
      <c r="I7" s="209" t="s">
        <v>215</v>
      </c>
      <c r="J7" s="209" t="s">
        <v>215</v>
      </c>
      <c r="K7" s="209" t="s">
        <v>215</v>
      </c>
      <c r="L7" s="576"/>
      <c r="M7" s="216" t="s">
        <v>214</v>
      </c>
      <c r="N7" s="217" t="s">
        <v>216</v>
      </c>
      <c r="O7" s="528"/>
    </row>
    <row r="8" spans="1:15" s="205" customFormat="1" ht="27" customHeight="1">
      <c r="A8" s="586"/>
      <c r="B8" s="218" t="s">
        <v>113</v>
      </c>
      <c r="C8" s="218" t="s">
        <v>260</v>
      </c>
      <c r="D8" s="577"/>
      <c r="E8" s="577"/>
      <c r="F8" s="218" t="s">
        <v>179</v>
      </c>
      <c r="G8" s="218" t="s">
        <v>180</v>
      </c>
      <c r="H8" s="218" t="s">
        <v>181</v>
      </c>
      <c r="I8" s="218" t="s">
        <v>182</v>
      </c>
      <c r="J8" s="218" t="s">
        <v>217</v>
      </c>
      <c r="K8" s="218" t="s">
        <v>183</v>
      </c>
      <c r="L8" s="577"/>
      <c r="M8" s="218" t="s">
        <v>184</v>
      </c>
      <c r="N8" s="219" t="s">
        <v>185</v>
      </c>
      <c r="O8" s="575"/>
    </row>
    <row r="9" spans="1:15" s="134" customFormat="1" ht="18.75" customHeight="1">
      <c r="A9" s="132" t="s">
        <v>60</v>
      </c>
      <c r="B9" s="141">
        <v>1926097</v>
      </c>
      <c r="C9" s="141">
        <v>380862</v>
      </c>
      <c r="D9" s="141">
        <v>185631</v>
      </c>
      <c r="E9" s="142">
        <v>55083</v>
      </c>
      <c r="F9" s="142">
        <v>1708</v>
      </c>
      <c r="G9" s="142">
        <v>13501</v>
      </c>
      <c r="H9" s="142">
        <v>11357</v>
      </c>
      <c r="I9" s="142">
        <v>3912</v>
      </c>
      <c r="J9" s="142">
        <v>8686</v>
      </c>
      <c r="K9" s="142">
        <v>15919</v>
      </c>
      <c r="L9" s="141">
        <v>130548</v>
      </c>
      <c r="M9" s="142">
        <v>37639</v>
      </c>
      <c r="N9" s="142">
        <v>38504</v>
      </c>
      <c r="O9" s="133" t="s">
        <v>60</v>
      </c>
    </row>
    <row r="10" spans="1:15" s="134" customFormat="1" ht="18.75" customHeight="1">
      <c r="A10" s="132" t="s">
        <v>61</v>
      </c>
      <c r="B10" s="141">
        <v>1866031</v>
      </c>
      <c r="C10" s="141">
        <v>391819</v>
      </c>
      <c r="D10" s="141">
        <v>143046</v>
      </c>
      <c r="E10" s="142">
        <v>59580</v>
      </c>
      <c r="F10" s="142">
        <v>2410</v>
      </c>
      <c r="G10" s="142">
        <v>13180</v>
      </c>
      <c r="H10" s="142">
        <v>13601</v>
      </c>
      <c r="I10" s="142">
        <v>6376</v>
      </c>
      <c r="J10" s="142">
        <v>8993</v>
      </c>
      <c r="K10" s="142">
        <v>15020</v>
      </c>
      <c r="L10" s="141">
        <v>83466</v>
      </c>
      <c r="M10" s="142">
        <v>10765</v>
      </c>
      <c r="N10" s="142">
        <v>34858</v>
      </c>
      <c r="O10" s="133" t="s">
        <v>61</v>
      </c>
    </row>
    <row r="11" spans="1:15" s="16" customFormat="1" ht="18.75" customHeight="1">
      <c r="A11" s="39" t="s">
        <v>204</v>
      </c>
      <c r="B11" s="125">
        <v>1991290</v>
      </c>
      <c r="C11" s="125">
        <v>399012</v>
      </c>
      <c r="D11" s="125">
        <v>184807</v>
      </c>
      <c r="E11" s="143">
        <v>70872</v>
      </c>
      <c r="F11" s="143">
        <v>3393</v>
      </c>
      <c r="G11" s="143">
        <v>17606</v>
      </c>
      <c r="H11" s="143">
        <v>11432</v>
      </c>
      <c r="I11" s="143">
        <v>16793</v>
      </c>
      <c r="J11" s="143">
        <v>8385</v>
      </c>
      <c r="K11" s="143">
        <v>13263</v>
      </c>
      <c r="L11" s="125">
        <v>113935</v>
      </c>
      <c r="M11" s="143">
        <v>20155</v>
      </c>
      <c r="N11" s="143">
        <v>61378</v>
      </c>
      <c r="O11" s="43" t="s">
        <v>204</v>
      </c>
    </row>
    <row r="12" spans="1:15" s="16" customFormat="1" ht="18.75" customHeight="1">
      <c r="A12" s="39" t="s">
        <v>85</v>
      </c>
      <c r="B12" s="125">
        <f>SUM(C12,D12,I25:N25)</f>
        <v>2243432</v>
      </c>
      <c r="C12" s="125">
        <v>413244</v>
      </c>
      <c r="D12" s="125">
        <f>SUM(E12,L12)</f>
        <v>214879</v>
      </c>
      <c r="E12" s="143">
        <f>SUM(F12:K12)</f>
        <v>71165</v>
      </c>
      <c r="F12" s="143">
        <v>3361</v>
      </c>
      <c r="G12" s="143">
        <v>18665</v>
      </c>
      <c r="H12" s="143">
        <v>12153</v>
      </c>
      <c r="I12" s="143">
        <v>15145</v>
      </c>
      <c r="J12" s="143">
        <v>6381</v>
      </c>
      <c r="K12" s="143">
        <v>15460</v>
      </c>
      <c r="L12" s="143">
        <f>SUM(M12:N12,B25:H25)</f>
        <v>143714</v>
      </c>
      <c r="M12" s="143">
        <v>44846</v>
      </c>
      <c r="N12" s="143">
        <v>62248</v>
      </c>
      <c r="O12" s="43" t="s">
        <v>85</v>
      </c>
    </row>
    <row r="13" spans="1:15" s="16" customFormat="1" ht="18.75" customHeight="1">
      <c r="A13" s="39" t="s">
        <v>345</v>
      </c>
      <c r="B13" s="125">
        <v>2102296</v>
      </c>
      <c r="C13" s="125">
        <v>418032</v>
      </c>
      <c r="D13" s="125">
        <v>198066</v>
      </c>
      <c r="E13" s="143">
        <v>64554</v>
      </c>
      <c r="F13" s="143">
        <v>225</v>
      </c>
      <c r="G13" s="143">
        <v>15251</v>
      </c>
      <c r="H13" s="143">
        <v>13365</v>
      </c>
      <c r="I13" s="143">
        <v>13877</v>
      </c>
      <c r="J13" s="143">
        <v>1836</v>
      </c>
      <c r="K13" s="143">
        <v>20000</v>
      </c>
      <c r="L13" s="143">
        <v>133512</v>
      </c>
      <c r="M13" s="143">
        <v>397</v>
      </c>
      <c r="N13" s="143">
        <v>5103</v>
      </c>
      <c r="O13" s="43" t="s">
        <v>345</v>
      </c>
    </row>
    <row r="14" spans="1:15" s="230" customFormat="1" ht="18.75" customHeight="1">
      <c r="A14" s="68" t="s">
        <v>350</v>
      </c>
      <c r="B14" s="324">
        <v>2215074</v>
      </c>
      <c r="C14" s="324">
        <v>444750</v>
      </c>
      <c r="D14" s="324">
        <v>186375</v>
      </c>
      <c r="E14" s="324">
        <v>71210</v>
      </c>
      <c r="F14" s="324">
        <v>263</v>
      </c>
      <c r="G14" s="324">
        <v>15506</v>
      </c>
      <c r="H14" s="324">
        <v>13353</v>
      </c>
      <c r="I14" s="324">
        <v>13568</v>
      </c>
      <c r="J14" s="324">
        <v>1520</v>
      </c>
      <c r="K14" s="324">
        <v>27000</v>
      </c>
      <c r="L14" s="324">
        <v>115165</v>
      </c>
      <c r="M14" s="324">
        <v>387</v>
      </c>
      <c r="N14" s="324">
        <v>98175</v>
      </c>
      <c r="O14" s="69" t="s">
        <v>350</v>
      </c>
    </row>
    <row r="15" s="131" customFormat="1" ht="13.5" customHeight="1"/>
    <row r="16" spans="1:15" s="80" customFormat="1" ht="19.5" customHeight="1">
      <c r="A16" s="590" t="s">
        <v>218</v>
      </c>
      <c r="B16" s="571" t="s">
        <v>207</v>
      </c>
      <c r="C16" s="572"/>
      <c r="D16" s="572"/>
      <c r="E16" s="572"/>
      <c r="F16" s="572"/>
      <c r="G16" s="572"/>
      <c r="H16" s="594"/>
      <c r="I16" s="206" t="s">
        <v>205</v>
      </c>
      <c r="J16" s="220" t="s">
        <v>219</v>
      </c>
      <c r="K16" s="221" t="s">
        <v>220</v>
      </c>
      <c r="L16" s="221" t="s">
        <v>351</v>
      </c>
      <c r="M16" s="206" t="s">
        <v>186</v>
      </c>
      <c r="N16" s="206" t="s">
        <v>187</v>
      </c>
      <c r="O16" s="595" t="s">
        <v>115</v>
      </c>
    </row>
    <row r="17" spans="1:15" s="205" customFormat="1" ht="15" customHeight="1">
      <c r="A17" s="591"/>
      <c r="B17" s="599" t="s">
        <v>209</v>
      </c>
      <c r="C17" s="600"/>
      <c r="D17" s="600"/>
      <c r="E17" s="600"/>
      <c r="F17" s="600"/>
      <c r="G17" s="600"/>
      <c r="H17" s="222"/>
      <c r="I17" s="209"/>
      <c r="J17" s="223"/>
      <c r="K17" s="209"/>
      <c r="L17" s="209"/>
      <c r="M17" s="209"/>
      <c r="N17" s="209"/>
      <c r="O17" s="596"/>
    </row>
    <row r="18" spans="1:15" s="205" customFormat="1" ht="15" customHeight="1">
      <c r="A18" s="592"/>
      <c r="B18" s="601" t="s">
        <v>173</v>
      </c>
      <c r="C18" s="602"/>
      <c r="D18" s="602"/>
      <c r="E18" s="602"/>
      <c r="F18" s="602"/>
      <c r="G18" s="602"/>
      <c r="H18" s="212"/>
      <c r="I18" s="211"/>
      <c r="J18" s="223"/>
      <c r="K18" s="211"/>
      <c r="L18" s="211"/>
      <c r="M18" s="211"/>
      <c r="N18" s="211"/>
      <c r="O18" s="596"/>
    </row>
    <row r="19" spans="1:15" s="215" customFormat="1" ht="15" customHeight="1">
      <c r="A19" s="592"/>
      <c r="B19" s="214" t="s">
        <v>188</v>
      </c>
      <c r="C19" s="214" t="s">
        <v>189</v>
      </c>
      <c r="D19" s="213" t="s">
        <v>261</v>
      </c>
      <c r="E19" s="214" t="s">
        <v>190</v>
      </c>
      <c r="F19" s="214" t="s">
        <v>191</v>
      </c>
      <c r="G19" s="214" t="s">
        <v>192</v>
      </c>
      <c r="H19" s="214" t="s">
        <v>221</v>
      </c>
      <c r="I19" s="224"/>
      <c r="J19" s="225"/>
      <c r="K19" s="224"/>
      <c r="L19" s="224"/>
      <c r="M19" s="224"/>
      <c r="N19" s="224"/>
      <c r="O19" s="597"/>
    </row>
    <row r="20" spans="1:15" s="205" customFormat="1" ht="15" customHeight="1">
      <c r="A20" s="591"/>
      <c r="B20" s="209"/>
      <c r="C20" s="209"/>
      <c r="D20" s="226" t="s">
        <v>262</v>
      </c>
      <c r="E20" s="216" t="s">
        <v>178</v>
      </c>
      <c r="F20" s="209"/>
      <c r="G20" s="209"/>
      <c r="H20" s="209" t="s">
        <v>215</v>
      </c>
      <c r="I20" s="211"/>
      <c r="J20" s="223"/>
      <c r="K20" s="211"/>
      <c r="L20" s="211"/>
      <c r="M20" s="211"/>
      <c r="N20" s="211"/>
      <c r="O20" s="596"/>
    </row>
    <row r="21" spans="1:15" s="205" customFormat="1" ht="24.75" customHeight="1">
      <c r="A21" s="593"/>
      <c r="B21" s="218" t="s">
        <v>193</v>
      </c>
      <c r="C21" s="218" t="s">
        <v>194</v>
      </c>
      <c r="D21" s="218" t="s">
        <v>195</v>
      </c>
      <c r="E21" s="218" t="s">
        <v>196</v>
      </c>
      <c r="F21" s="218" t="s">
        <v>197</v>
      </c>
      <c r="G21" s="218" t="s">
        <v>263</v>
      </c>
      <c r="H21" s="218" t="s">
        <v>198</v>
      </c>
      <c r="I21" s="218" t="s">
        <v>199</v>
      </c>
      <c r="J21" s="227"/>
      <c r="K21" s="218" t="s">
        <v>200</v>
      </c>
      <c r="L21" s="218"/>
      <c r="M21" s="218" t="s">
        <v>201</v>
      </c>
      <c r="N21" s="218" t="s">
        <v>202</v>
      </c>
      <c r="O21" s="598"/>
    </row>
    <row r="22" spans="1:15" s="134" customFormat="1" ht="18.75" customHeight="1">
      <c r="A22" s="132" t="s">
        <v>60</v>
      </c>
      <c r="B22" s="136">
        <v>1590</v>
      </c>
      <c r="C22" s="136">
        <v>5386</v>
      </c>
      <c r="D22" s="136">
        <v>0</v>
      </c>
      <c r="E22" s="136">
        <v>1570</v>
      </c>
      <c r="F22" s="136">
        <v>26268</v>
      </c>
      <c r="G22" s="136">
        <v>19175</v>
      </c>
      <c r="H22" s="136">
        <v>416</v>
      </c>
      <c r="I22" s="136">
        <v>389532</v>
      </c>
      <c r="J22" s="136">
        <v>204051</v>
      </c>
      <c r="K22" s="136">
        <v>47557</v>
      </c>
      <c r="L22" s="136">
        <v>0</v>
      </c>
      <c r="M22" s="137">
        <v>664931</v>
      </c>
      <c r="N22" s="138">
        <v>53533</v>
      </c>
      <c r="O22" s="133" t="s">
        <v>60</v>
      </c>
    </row>
    <row r="23" spans="1:15" s="134" customFormat="1" ht="18.75" customHeight="1">
      <c r="A23" s="132" t="s">
        <v>61</v>
      </c>
      <c r="B23" s="136">
        <v>1056</v>
      </c>
      <c r="C23" s="136">
        <v>6314</v>
      </c>
      <c r="D23" s="136">
        <v>0</v>
      </c>
      <c r="E23" s="136">
        <v>1787</v>
      </c>
      <c r="F23" s="136">
        <v>18250</v>
      </c>
      <c r="G23" s="136">
        <v>9756</v>
      </c>
      <c r="H23" s="136">
        <v>680</v>
      </c>
      <c r="I23" s="136">
        <v>403547</v>
      </c>
      <c r="J23" s="136">
        <v>104271</v>
      </c>
      <c r="K23" s="136">
        <v>46002</v>
      </c>
      <c r="L23" s="136">
        <v>0</v>
      </c>
      <c r="M23" s="137">
        <v>722446</v>
      </c>
      <c r="N23" s="138">
        <v>54900</v>
      </c>
      <c r="O23" s="133" t="s">
        <v>61</v>
      </c>
    </row>
    <row r="24" spans="1:15" s="134" customFormat="1" ht="18.75" customHeight="1">
      <c r="A24" s="39" t="s">
        <v>222</v>
      </c>
      <c r="B24" s="136">
        <v>943</v>
      </c>
      <c r="C24" s="136">
        <v>8626</v>
      </c>
      <c r="D24" s="136">
        <v>0</v>
      </c>
      <c r="E24" s="136">
        <v>2900</v>
      </c>
      <c r="F24" s="136">
        <v>9697</v>
      </c>
      <c r="G24" s="136">
        <v>6868</v>
      </c>
      <c r="H24" s="136">
        <v>3368</v>
      </c>
      <c r="I24" s="136">
        <v>576605</v>
      </c>
      <c r="J24" s="136">
        <v>0</v>
      </c>
      <c r="K24" s="136">
        <v>50267</v>
      </c>
      <c r="L24" s="136">
        <v>0</v>
      </c>
      <c r="M24" s="137">
        <v>743163</v>
      </c>
      <c r="N24" s="138">
        <v>37436</v>
      </c>
      <c r="O24" s="43" t="s">
        <v>222</v>
      </c>
    </row>
    <row r="25" spans="1:15" s="250" customFormat="1" ht="18.75" customHeight="1">
      <c r="A25" s="39" t="s">
        <v>85</v>
      </c>
      <c r="B25" s="251">
        <v>14428</v>
      </c>
      <c r="C25" s="252">
        <v>8146</v>
      </c>
      <c r="D25" s="252">
        <v>0</v>
      </c>
      <c r="E25" s="252">
        <v>1771</v>
      </c>
      <c r="F25" s="252">
        <v>7635</v>
      </c>
      <c r="G25" s="252">
        <v>4215</v>
      </c>
      <c r="H25" s="252">
        <v>425</v>
      </c>
      <c r="I25" s="252">
        <v>620462</v>
      </c>
      <c r="J25" s="252">
        <v>0</v>
      </c>
      <c r="K25" s="252">
        <v>22512</v>
      </c>
      <c r="L25" s="252">
        <v>0</v>
      </c>
      <c r="M25" s="251">
        <v>924825</v>
      </c>
      <c r="N25" s="253">
        <v>47510</v>
      </c>
      <c r="O25" s="43" t="s">
        <v>85</v>
      </c>
    </row>
    <row r="26" spans="1:15" s="250" customFormat="1" ht="18.75" customHeight="1">
      <c r="A26" s="39" t="s">
        <v>345</v>
      </c>
      <c r="B26" s="251">
        <v>106373</v>
      </c>
      <c r="C26" s="252">
        <v>6847</v>
      </c>
      <c r="D26" s="136">
        <v>0</v>
      </c>
      <c r="E26" s="252">
        <v>911</v>
      </c>
      <c r="F26" s="252">
        <v>2323</v>
      </c>
      <c r="G26" s="252">
        <v>10747</v>
      </c>
      <c r="H26" s="252">
        <v>811</v>
      </c>
      <c r="I26" s="252">
        <v>716115</v>
      </c>
      <c r="J26" s="252">
        <v>0</v>
      </c>
      <c r="K26" s="252">
        <v>0</v>
      </c>
      <c r="L26" s="136">
        <v>0</v>
      </c>
      <c r="M26" s="251">
        <v>689336</v>
      </c>
      <c r="N26" s="253">
        <v>80747</v>
      </c>
      <c r="O26" s="43" t="s">
        <v>345</v>
      </c>
    </row>
    <row r="27" spans="1:15" s="254" customFormat="1" ht="18.75" customHeight="1">
      <c r="A27" s="68" t="s">
        <v>350</v>
      </c>
      <c r="B27" s="501">
        <v>2071</v>
      </c>
      <c r="C27" s="262">
        <v>6725</v>
      </c>
      <c r="D27" s="502">
        <v>0</v>
      </c>
      <c r="E27" s="262">
        <v>1000</v>
      </c>
      <c r="F27" s="262">
        <v>3988</v>
      </c>
      <c r="G27" s="262">
        <v>2544</v>
      </c>
      <c r="H27" s="262">
        <v>275</v>
      </c>
      <c r="I27" s="262">
        <v>886764</v>
      </c>
      <c r="J27" s="503">
        <v>0</v>
      </c>
      <c r="K27" s="503">
        <v>0</v>
      </c>
      <c r="L27" s="502">
        <v>0</v>
      </c>
      <c r="M27" s="262">
        <v>638585</v>
      </c>
      <c r="N27" s="262">
        <v>58600</v>
      </c>
      <c r="O27" s="69" t="s">
        <v>592</v>
      </c>
    </row>
    <row r="28" spans="1:14" s="129" customFormat="1" ht="15.75" customHeight="1">
      <c r="A28" s="588" t="s">
        <v>235</v>
      </c>
      <c r="B28" s="589"/>
      <c r="C28" s="589"/>
      <c r="D28" s="131"/>
      <c r="E28" s="131"/>
      <c r="F28" s="131"/>
      <c r="G28" s="131"/>
      <c r="H28" s="131"/>
      <c r="I28" s="131"/>
      <c r="J28" s="131"/>
      <c r="K28" s="131"/>
      <c r="L28" s="131"/>
      <c r="N28" s="139" t="s">
        <v>234</v>
      </c>
    </row>
    <row r="29" spans="1:14" s="129" customFormat="1" ht="11.25" customHeight="1">
      <c r="A29" s="144" t="s">
        <v>265</v>
      </c>
      <c r="B29" s="145"/>
      <c r="C29" s="145"/>
      <c r="D29" s="145"/>
      <c r="L29" s="146"/>
      <c r="N29" s="146" t="s">
        <v>264</v>
      </c>
    </row>
    <row r="30" s="129" customFormat="1" ht="11.25" customHeight="1">
      <c r="A30" s="129" t="s">
        <v>503</v>
      </c>
    </row>
  </sheetData>
  <mergeCells count="19">
    <mergeCell ref="A1:O1"/>
    <mergeCell ref="A28:C28"/>
    <mergeCell ref="L5:N5"/>
    <mergeCell ref="E6:E8"/>
    <mergeCell ref="L6:L8"/>
    <mergeCell ref="A16:A21"/>
    <mergeCell ref="B16:H16"/>
    <mergeCell ref="O16:O21"/>
    <mergeCell ref="B17:G17"/>
    <mergeCell ref="B18:G18"/>
    <mergeCell ref="A2:B2"/>
    <mergeCell ref="N2:O2"/>
    <mergeCell ref="D3:N3"/>
    <mergeCell ref="O3:O8"/>
    <mergeCell ref="D4:D8"/>
    <mergeCell ref="E4:K4"/>
    <mergeCell ref="L4:N4"/>
    <mergeCell ref="E5:K5"/>
    <mergeCell ref="A3:A8"/>
  </mergeCells>
  <printOptions/>
  <pageMargins left="0.47" right="0.39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C18" sqref="C18"/>
    </sheetView>
  </sheetViews>
  <sheetFormatPr defaultColWidth="11.421875" defaultRowHeight="12.75"/>
  <cols>
    <col min="1" max="1" width="19.57421875" style="1" customWidth="1"/>
    <col min="2" max="2" width="23.00390625" style="1" customWidth="1"/>
    <col min="3" max="3" width="17.7109375" style="1" customWidth="1"/>
    <col min="4" max="4" width="22.421875" style="1" customWidth="1"/>
    <col min="5" max="5" width="17.7109375" style="1" customWidth="1"/>
    <col min="6" max="6" width="14.00390625" style="1" customWidth="1"/>
    <col min="7" max="7" width="24.7109375" style="1" customWidth="1"/>
    <col min="8" max="16384" width="11.421875" style="1" customWidth="1"/>
  </cols>
  <sheetData>
    <row r="1" spans="1:7" ht="32.25" customHeight="1">
      <c r="A1" s="551" t="s">
        <v>223</v>
      </c>
      <c r="B1" s="551"/>
      <c r="C1" s="551"/>
      <c r="D1" s="551"/>
      <c r="E1" s="551"/>
      <c r="F1" s="551"/>
      <c r="G1" s="551"/>
    </row>
    <row r="2" spans="1:7" ht="18" customHeight="1">
      <c r="A2" s="1" t="s">
        <v>224</v>
      </c>
      <c r="F2" s="2"/>
      <c r="G2" s="58" t="s">
        <v>225</v>
      </c>
    </row>
    <row r="3" spans="1:7" s="21" customFormat="1" ht="18.75" customHeight="1">
      <c r="A3" s="603" t="s">
        <v>240</v>
      </c>
      <c r="B3" s="608" t="s">
        <v>245</v>
      </c>
      <c r="C3" s="609"/>
      <c r="D3" s="608" t="s">
        <v>244</v>
      </c>
      <c r="E3" s="609"/>
      <c r="F3" s="605" t="s">
        <v>246</v>
      </c>
      <c r="G3" s="606" t="s">
        <v>241</v>
      </c>
    </row>
    <row r="4" spans="1:7" s="21" customFormat="1" ht="32.25" customHeight="1">
      <c r="A4" s="604"/>
      <c r="B4" s="81" t="s">
        <v>242</v>
      </c>
      <c r="C4" s="84" t="s">
        <v>243</v>
      </c>
      <c r="D4" s="81" t="s">
        <v>242</v>
      </c>
      <c r="E4" s="84" t="s">
        <v>243</v>
      </c>
      <c r="F4" s="604"/>
      <c r="G4" s="607"/>
    </row>
    <row r="5" spans="1:7" s="92" customFormat="1" ht="12" customHeight="1">
      <c r="A5" s="340" t="s">
        <v>256</v>
      </c>
      <c r="B5" s="330">
        <f>398893127/1000</f>
        <v>398893.127</v>
      </c>
      <c r="C5" s="331">
        <v>100</v>
      </c>
      <c r="D5" s="332">
        <v>389979</v>
      </c>
      <c r="E5" s="333">
        <v>100</v>
      </c>
      <c r="F5" s="327">
        <v>102.285621989327</v>
      </c>
      <c r="G5" s="229" t="s">
        <v>229</v>
      </c>
    </row>
    <row r="6" spans="1:7" s="92" customFormat="1" ht="12" customHeight="1">
      <c r="A6" s="340" t="s">
        <v>232</v>
      </c>
      <c r="B6" s="330">
        <v>341514</v>
      </c>
      <c r="C6" s="331">
        <v>100</v>
      </c>
      <c r="D6" s="332">
        <v>330180</v>
      </c>
      <c r="E6" s="333">
        <v>100</v>
      </c>
      <c r="F6" s="327">
        <v>96.7</v>
      </c>
      <c r="G6" s="228" t="s">
        <v>254</v>
      </c>
    </row>
    <row r="7" spans="1:7" s="16" customFormat="1" ht="12" customHeight="1">
      <c r="A7" s="340" t="s">
        <v>257</v>
      </c>
      <c r="B7" s="334">
        <v>433396</v>
      </c>
      <c r="C7" s="335">
        <v>100</v>
      </c>
      <c r="D7" s="336">
        <v>424516</v>
      </c>
      <c r="E7" s="337">
        <v>100</v>
      </c>
      <c r="F7" s="328">
        <v>102.1</v>
      </c>
      <c r="G7" s="229" t="s">
        <v>230</v>
      </c>
    </row>
    <row r="8" spans="1:7" s="16" customFormat="1" ht="12" customHeight="1">
      <c r="A8" s="341" t="s">
        <v>233</v>
      </c>
      <c r="B8" s="334">
        <v>346736</v>
      </c>
      <c r="C8" s="335">
        <v>100</v>
      </c>
      <c r="D8" s="336">
        <v>349092</v>
      </c>
      <c r="E8" s="337">
        <v>100</v>
      </c>
      <c r="F8" s="328">
        <v>100.7</v>
      </c>
      <c r="G8" s="228" t="s">
        <v>255</v>
      </c>
    </row>
    <row r="9" spans="1:7" s="16" customFormat="1" ht="12" customHeight="1">
      <c r="A9" s="163" t="s">
        <v>62</v>
      </c>
      <c r="B9" s="334">
        <v>788780</v>
      </c>
      <c r="C9" s="338">
        <v>100.00115333016645</v>
      </c>
      <c r="D9" s="336">
        <v>790317</v>
      </c>
      <c r="E9" s="339">
        <v>100</v>
      </c>
      <c r="F9" s="328">
        <v>100.19475485960434</v>
      </c>
      <c r="G9" s="43" t="s">
        <v>62</v>
      </c>
    </row>
    <row r="10" spans="1:7" s="16" customFormat="1" ht="12" customHeight="1">
      <c r="A10" s="44" t="s">
        <v>338</v>
      </c>
      <c r="B10" s="334">
        <v>2491774</v>
      </c>
      <c r="C10" s="335">
        <v>100</v>
      </c>
      <c r="D10" s="336">
        <v>2153808</v>
      </c>
      <c r="E10" s="339">
        <v>100</v>
      </c>
      <c r="F10" s="329">
        <v>86.44</v>
      </c>
      <c r="G10" s="43" t="s">
        <v>339</v>
      </c>
    </row>
    <row r="11" spans="1:7" s="16" customFormat="1" ht="12" customHeight="1">
      <c r="A11" s="44" t="s">
        <v>352</v>
      </c>
      <c r="B11" s="334">
        <v>2391497</v>
      </c>
      <c r="C11" s="335">
        <v>100</v>
      </c>
      <c r="D11" s="336">
        <v>2437982</v>
      </c>
      <c r="E11" s="339">
        <v>100</v>
      </c>
      <c r="F11" s="377">
        <v>101.94</v>
      </c>
      <c r="G11" s="43" t="s">
        <v>352</v>
      </c>
    </row>
    <row r="12" spans="1:7" s="16" customFormat="1" ht="12" customHeight="1">
      <c r="A12" s="263" t="s">
        <v>355</v>
      </c>
      <c r="B12" s="389">
        <v>2670523</v>
      </c>
      <c r="C12" s="365">
        <v>100</v>
      </c>
      <c r="D12" s="366">
        <v>2699208</v>
      </c>
      <c r="E12" s="367">
        <v>100</v>
      </c>
      <c r="F12" s="368">
        <v>101.07417201580814</v>
      </c>
      <c r="G12" s="385" t="s">
        <v>355</v>
      </c>
    </row>
    <row r="13" spans="1:7" s="17" customFormat="1" ht="12" customHeight="1">
      <c r="A13" s="386" t="s">
        <v>356</v>
      </c>
      <c r="B13" s="359">
        <v>444750</v>
      </c>
      <c r="C13" s="358">
        <v>16.65404741095561</v>
      </c>
      <c r="D13" s="359">
        <v>445059</v>
      </c>
      <c r="E13" s="369">
        <v>16.48850329429966</v>
      </c>
      <c r="F13" s="360">
        <v>100.06947723440133</v>
      </c>
      <c r="G13" s="354" t="s">
        <v>357</v>
      </c>
    </row>
    <row r="14" spans="1:7" s="16" customFormat="1" ht="12" customHeight="1">
      <c r="A14" s="386" t="s">
        <v>358</v>
      </c>
      <c r="B14" s="359">
        <v>632283</v>
      </c>
      <c r="C14" s="358">
        <v>23.6763823701883</v>
      </c>
      <c r="D14" s="359">
        <v>642127</v>
      </c>
      <c r="E14" s="360">
        <v>23.789459723000228</v>
      </c>
      <c r="F14" s="361">
        <v>101.55689778153136</v>
      </c>
      <c r="G14" s="354"/>
    </row>
    <row r="15" spans="1:7" s="16" customFormat="1" ht="12" customHeight="1">
      <c r="A15" s="386" t="s">
        <v>359</v>
      </c>
      <c r="B15" s="359">
        <v>263</v>
      </c>
      <c r="C15" s="358">
        <v>0.00984826187539365</v>
      </c>
      <c r="D15" s="359">
        <v>237</v>
      </c>
      <c r="E15" s="360">
        <v>0.008780353348093219</v>
      </c>
      <c r="F15" s="361">
        <v>90.11406844106465</v>
      </c>
      <c r="G15" s="354" t="s">
        <v>360</v>
      </c>
    </row>
    <row r="16" spans="1:7" s="16" customFormat="1" ht="12" customHeight="1">
      <c r="A16" s="386" t="s">
        <v>361</v>
      </c>
      <c r="B16" s="359">
        <v>15506</v>
      </c>
      <c r="C16" s="358">
        <v>0.5806355461591404</v>
      </c>
      <c r="D16" s="359">
        <v>15745</v>
      </c>
      <c r="E16" s="360">
        <v>0.5833192551296529</v>
      </c>
      <c r="F16" s="361">
        <v>101.54133883657938</v>
      </c>
      <c r="G16" s="354" t="s">
        <v>362</v>
      </c>
    </row>
    <row r="17" spans="1:7" s="16" customFormat="1" ht="12" customHeight="1">
      <c r="A17" s="386" t="s">
        <v>363</v>
      </c>
      <c r="B17" s="359">
        <v>13353</v>
      </c>
      <c r="C17" s="358">
        <v>0.5000146038864312</v>
      </c>
      <c r="D17" s="359">
        <v>14894</v>
      </c>
      <c r="E17" s="360">
        <v>0.5517914884662464</v>
      </c>
      <c r="F17" s="361">
        <v>111.540477795252</v>
      </c>
      <c r="G17" s="354" t="s">
        <v>364</v>
      </c>
    </row>
    <row r="18" spans="1:7" s="16" customFormat="1" ht="12" customHeight="1">
      <c r="A18" s="386" t="s">
        <v>365</v>
      </c>
      <c r="B18" s="359">
        <v>13568</v>
      </c>
      <c r="C18" s="358">
        <v>0.5080654643549088</v>
      </c>
      <c r="D18" s="359">
        <v>14274</v>
      </c>
      <c r="E18" s="360">
        <v>0.5288217877243991</v>
      </c>
      <c r="F18" s="361">
        <v>105.20341981132076</v>
      </c>
      <c r="G18" s="354" t="s">
        <v>366</v>
      </c>
    </row>
    <row r="19" spans="1:7" s="16" customFormat="1" ht="12" customHeight="1">
      <c r="A19" s="386" t="s">
        <v>367</v>
      </c>
      <c r="B19" s="359">
        <v>1520</v>
      </c>
      <c r="C19" s="358">
        <v>0.05691771121900512</v>
      </c>
      <c r="D19" s="359">
        <v>1922</v>
      </c>
      <c r="E19" s="360">
        <v>0.07120607229972645</v>
      </c>
      <c r="F19" s="361">
        <v>126.44736842105264</v>
      </c>
      <c r="G19" s="354" t="s">
        <v>368</v>
      </c>
    </row>
    <row r="20" spans="1:7" s="16" customFormat="1" ht="12" customHeight="1">
      <c r="A20" s="386" t="s">
        <v>369</v>
      </c>
      <c r="B20" s="359">
        <v>27000</v>
      </c>
      <c r="C20" s="358">
        <v>1.0110382913902225</v>
      </c>
      <c r="D20" s="359">
        <v>29620</v>
      </c>
      <c r="E20" s="360">
        <v>1.0973589289895407</v>
      </c>
      <c r="F20" s="361">
        <v>109.70370370370371</v>
      </c>
      <c r="G20" s="354" t="s">
        <v>370</v>
      </c>
    </row>
    <row r="21" spans="1:7" s="16" customFormat="1" ht="12" customHeight="1">
      <c r="A21" s="386" t="s">
        <v>371</v>
      </c>
      <c r="B21" s="359">
        <v>387</v>
      </c>
      <c r="C21" s="358">
        <v>0.014491548843259858</v>
      </c>
      <c r="D21" s="359">
        <v>390</v>
      </c>
      <c r="E21" s="360">
        <v>0.014448682724710359</v>
      </c>
      <c r="F21" s="361">
        <v>100.7751937984496</v>
      </c>
      <c r="G21" s="355" t="s">
        <v>372</v>
      </c>
    </row>
    <row r="22" spans="1:7" s="16" customFormat="1" ht="12" customHeight="1">
      <c r="A22" s="386" t="s">
        <v>373</v>
      </c>
      <c r="B22" s="359">
        <v>98175</v>
      </c>
      <c r="C22" s="358">
        <v>3.676247565082782</v>
      </c>
      <c r="D22" s="359">
        <v>98175</v>
      </c>
      <c r="E22" s="360">
        <v>3.6371780166626655</v>
      </c>
      <c r="F22" s="361">
        <v>100</v>
      </c>
      <c r="G22" s="354" t="s">
        <v>374</v>
      </c>
    </row>
    <row r="23" spans="1:7" s="16" customFormat="1" ht="12" customHeight="1">
      <c r="A23" s="386" t="s">
        <v>375</v>
      </c>
      <c r="B23" s="359">
        <v>452634</v>
      </c>
      <c r="C23" s="358">
        <v>16.949270592041557</v>
      </c>
      <c r="D23" s="359">
        <v>452634</v>
      </c>
      <c r="E23" s="360">
        <v>16.769141170298845</v>
      </c>
      <c r="F23" s="361">
        <v>100</v>
      </c>
      <c r="G23" s="355" t="s">
        <v>376</v>
      </c>
    </row>
    <row r="24" spans="1:7" s="16" customFormat="1" ht="12" customHeight="1">
      <c r="A24" s="386" t="s">
        <v>377</v>
      </c>
      <c r="B24" s="359">
        <v>2071</v>
      </c>
      <c r="C24" s="358">
        <v>0.07755038153589448</v>
      </c>
      <c r="D24" s="359">
        <v>2071</v>
      </c>
      <c r="E24" s="360">
        <v>0.07672621005865425</v>
      </c>
      <c r="F24" s="361">
        <v>100</v>
      </c>
      <c r="G24" s="355" t="s">
        <v>193</v>
      </c>
    </row>
    <row r="25" spans="1:7" s="16" customFormat="1" ht="9.75" customHeight="1">
      <c r="A25" s="386" t="s">
        <v>378</v>
      </c>
      <c r="B25" s="359">
        <v>0</v>
      </c>
      <c r="C25" s="358">
        <v>0</v>
      </c>
      <c r="D25" s="359">
        <v>0</v>
      </c>
      <c r="E25" s="360">
        <v>0</v>
      </c>
      <c r="F25" s="362">
        <v>0</v>
      </c>
      <c r="G25" s="354" t="s">
        <v>379</v>
      </c>
    </row>
    <row r="26" spans="1:7" s="16" customFormat="1" ht="12" customHeight="1">
      <c r="A26" s="386" t="s">
        <v>380</v>
      </c>
      <c r="B26" s="359">
        <v>1000</v>
      </c>
      <c r="C26" s="358">
        <v>0.03744586264408232</v>
      </c>
      <c r="D26" s="359">
        <v>1151</v>
      </c>
      <c r="E26" s="360">
        <v>0.04264213799010673</v>
      </c>
      <c r="F26" s="361">
        <v>115.1</v>
      </c>
      <c r="G26" s="354" t="s">
        <v>381</v>
      </c>
    </row>
    <row r="27" spans="1:7" s="16" customFormat="1" ht="12" customHeight="1">
      <c r="A27" s="386" t="s">
        <v>382</v>
      </c>
      <c r="B27" s="359">
        <v>3988</v>
      </c>
      <c r="C27" s="358">
        <v>0.14933410022460028</v>
      </c>
      <c r="D27" s="359">
        <v>4197</v>
      </c>
      <c r="E27" s="360">
        <v>0.15549005486053688</v>
      </c>
      <c r="F27" s="361">
        <v>105.2407221664995</v>
      </c>
      <c r="G27" s="354" t="s">
        <v>197</v>
      </c>
    </row>
    <row r="28" spans="1:7" s="16" customFormat="1" ht="12" customHeight="1">
      <c r="A28" s="386" t="s">
        <v>383</v>
      </c>
      <c r="B28" s="359">
        <v>2544</v>
      </c>
      <c r="C28" s="358">
        <v>0.09526227456654542</v>
      </c>
      <c r="D28" s="359">
        <v>6396</v>
      </c>
      <c r="E28" s="360">
        <v>0.23695839668524987</v>
      </c>
      <c r="F28" s="361">
        <v>251.41509433962264</v>
      </c>
      <c r="G28" s="354" t="s">
        <v>384</v>
      </c>
    </row>
    <row r="29" spans="1:7" s="16" customFormat="1" ht="12" customHeight="1">
      <c r="A29" s="386" t="s">
        <v>385</v>
      </c>
      <c r="B29" s="359">
        <v>274</v>
      </c>
      <c r="C29" s="358">
        <v>0.010260166364478554</v>
      </c>
      <c r="D29" s="359">
        <v>421</v>
      </c>
      <c r="E29" s="360">
        <v>0.01559716776180272</v>
      </c>
      <c r="F29" s="361">
        <v>153.64963503649636</v>
      </c>
      <c r="G29" s="355" t="s">
        <v>386</v>
      </c>
    </row>
    <row r="30" spans="1:7" s="16" customFormat="1" ht="12" customHeight="1">
      <c r="A30" s="387" t="s">
        <v>387</v>
      </c>
      <c r="B30" s="359">
        <v>1593489</v>
      </c>
      <c r="C30" s="358">
        <v>59.669570218856094</v>
      </c>
      <c r="D30" s="359">
        <v>1612022</v>
      </c>
      <c r="E30" s="360">
        <v>59.72203698270011</v>
      </c>
      <c r="F30" s="361">
        <v>101.16304536774336</v>
      </c>
      <c r="G30" s="355"/>
    </row>
    <row r="31" spans="1:7" s="16" customFormat="1" ht="12" customHeight="1">
      <c r="A31" s="386" t="s">
        <v>388</v>
      </c>
      <c r="B31" s="359">
        <v>886764</v>
      </c>
      <c r="C31" s="358">
        <v>33.20564294171701</v>
      </c>
      <c r="D31" s="359">
        <v>906209</v>
      </c>
      <c r="E31" s="360">
        <v>33.5731444186591</v>
      </c>
      <c r="F31" s="361">
        <v>102.1928043989156</v>
      </c>
      <c r="G31" s="355" t="s">
        <v>199</v>
      </c>
    </row>
    <row r="32" spans="1:7" s="16" customFormat="1" ht="12" customHeight="1">
      <c r="A32" s="386" t="s">
        <v>389</v>
      </c>
      <c r="B32" s="359">
        <v>0</v>
      </c>
      <c r="C32" s="358">
        <v>0</v>
      </c>
      <c r="D32" s="359">
        <v>0</v>
      </c>
      <c r="E32" s="360">
        <v>0</v>
      </c>
      <c r="F32" s="362">
        <v>0</v>
      </c>
      <c r="G32" s="355" t="s">
        <v>390</v>
      </c>
    </row>
    <row r="33" spans="1:7" s="16" customFormat="1" ht="12" customHeight="1">
      <c r="A33" s="386" t="s">
        <v>391</v>
      </c>
      <c r="B33" s="359">
        <v>0</v>
      </c>
      <c r="C33" s="358">
        <v>0</v>
      </c>
      <c r="D33" s="359">
        <v>0</v>
      </c>
      <c r="E33" s="360">
        <v>0</v>
      </c>
      <c r="F33" s="452">
        <v>0</v>
      </c>
      <c r="G33" s="354" t="s">
        <v>392</v>
      </c>
    </row>
    <row r="34" spans="1:7" s="16" customFormat="1" ht="12" customHeight="1">
      <c r="A34" s="386" t="s">
        <v>393</v>
      </c>
      <c r="B34" s="359">
        <v>639125</v>
      </c>
      <c r="C34" s="358">
        <v>23.93258696239911</v>
      </c>
      <c r="D34" s="359">
        <v>638313</v>
      </c>
      <c r="E34" s="360">
        <v>23.648159015533444</v>
      </c>
      <c r="F34" s="361">
        <v>99.87295130060629</v>
      </c>
      <c r="G34" s="355" t="s">
        <v>201</v>
      </c>
    </row>
    <row r="35" spans="1:8" s="65" customFormat="1" ht="12" customHeight="1">
      <c r="A35" s="388" t="s">
        <v>394</v>
      </c>
      <c r="B35" s="364">
        <v>67600</v>
      </c>
      <c r="C35" s="370">
        <v>2.5313403147399645</v>
      </c>
      <c r="D35" s="364">
        <v>67500</v>
      </c>
      <c r="E35" s="371">
        <v>2.500733548507562</v>
      </c>
      <c r="F35" s="363">
        <v>99.85207100591717</v>
      </c>
      <c r="G35" s="356" t="s">
        <v>202</v>
      </c>
      <c r="H35" s="372"/>
    </row>
    <row r="36" spans="1:8" ht="9.75" customHeight="1">
      <c r="A36" s="321" t="s">
        <v>343</v>
      </c>
      <c r="B36" s="351"/>
      <c r="C36" s="357"/>
      <c r="D36" s="357"/>
      <c r="E36" s="357"/>
      <c r="F36" s="322"/>
      <c r="G36" s="322" t="s">
        <v>595</v>
      </c>
      <c r="H36" s="323"/>
    </row>
    <row r="37" spans="1:10" ht="12" customHeight="1">
      <c r="A37" s="350" t="s">
        <v>341</v>
      </c>
      <c r="B37" s="349"/>
      <c r="C37" s="357"/>
      <c r="D37" s="357"/>
      <c r="E37" s="357"/>
      <c r="F37" s="357"/>
      <c r="G37" s="357"/>
      <c r="H37" s="357"/>
      <c r="I37" s="357"/>
      <c r="J37" s="357"/>
    </row>
    <row r="38" ht="12.75">
      <c r="A38" s="1" t="s">
        <v>342</v>
      </c>
    </row>
  </sheetData>
  <mergeCells count="6">
    <mergeCell ref="A3:A4"/>
    <mergeCell ref="F3:F4"/>
    <mergeCell ref="G3:G4"/>
    <mergeCell ref="A1:G1"/>
    <mergeCell ref="B3:C3"/>
    <mergeCell ref="D3:E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G17" sqref="G17"/>
    </sheetView>
  </sheetViews>
  <sheetFormatPr defaultColWidth="9.140625" defaultRowHeight="12.75"/>
  <cols>
    <col min="1" max="1" width="8.8515625" style="390" customWidth="1"/>
    <col min="2" max="2" width="17.421875" style="390" customWidth="1"/>
    <col min="3" max="3" width="18.28125" style="390" customWidth="1"/>
    <col min="4" max="4" width="15.7109375" style="390" customWidth="1"/>
    <col min="5" max="5" width="16.8515625" style="390" customWidth="1"/>
    <col min="6" max="6" width="12.8515625" style="390" customWidth="1"/>
    <col min="7" max="7" width="13.28125" style="390" customWidth="1"/>
    <col min="8" max="8" width="11.140625" style="390" customWidth="1"/>
    <col min="9" max="9" width="11.7109375" style="390" customWidth="1"/>
    <col min="10" max="10" width="10.28125" style="390" customWidth="1"/>
    <col min="11" max="16384" width="9.140625" style="140" customWidth="1"/>
  </cols>
  <sheetData>
    <row r="1" spans="1:10" ht="49.5" customHeight="1">
      <c r="A1" s="612" t="s">
        <v>593</v>
      </c>
      <c r="B1" s="612"/>
      <c r="C1" s="612"/>
      <c r="D1" s="612"/>
      <c r="E1" s="612"/>
      <c r="F1" s="612"/>
      <c r="G1" s="612"/>
      <c r="H1" s="612"/>
      <c r="I1" s="612"/>
      <c r="J1" s="612"/>
    </row>
    <row r="2" spans="1:10" s="205" customFormat="1" ht="18" customHeight="1">
      <c r="A2" s="349" t="s">
        <v>395</v>
      </c>
      <c r="B2" s="390"/>
      <c r="C2" s="390"/>
      <c r="D2" s="390"/>
      <c r="E2" s="390"/>
      <c r="F2" s="390"/>
      <c r="G2" s="390"/>
      <c r="H2" s="390"/>
      <c r="I2" s="390"/>
      <c r="J2" s="391" t="s">
        <v>396</v>
      </c>
    </row>
    <row r="3" spans="1:10" s="232" customFormat="1" ht="31.5" customHeight="1">
      <c r="A3" s="610" t="s">
        <v>397</v>
      </c>
      <c r="B3" s="231" t="s">
        <v>398</v>
      </c>
      <c r="C3" s="231" t="s">
        <v>399</v>
      </c>
      <c r="D3" s="231" t="s">
        <v>400</v>
      </c>
      <c r="E3" s="231" t="s">
        <v>401</v>
      </c>
      <c r="F3" s="231" t="s">
        <v>402</v>
      </c>
      <c r="G3" s="231" t="s">
        <v>403</v>
      </c>
      <c r="H3" s="231" t="s">
        <v>404</v>
      </c>
      <c r="I3" s="231" t="s">
        <v>405</v>
      </c>
      <c r="J3" s="392"/>
    </row>
    <row r="4" spans="1:10" s="207" customFormat="1" ht="34.5" customHeight="1">
      <c r="A4" s="611"/>
      <c r="B4" s="393" t="s">
        <v>113</v>
      </c>
      <c r="C4" s="393" t="s">
        <v>406</v>
      </c>
      <c r="D4" s="393" t="s">
        <v>407</v>
      </c>
      <c r="E4" s="393" t="s">
        <v>408</v>
      </c>
      <c r="F4" s="393" t="s">
        <v>409</v>
      </c>
      <c r="G4" s="393" t="s">
        <v>410</v>
      </c>
      <c r="H4" s="393" t="s">
        <v>411</v>
      </c>
      <c r="I4" s="393" t="s">
        <v>412</v>
      </c>
      <c r="J4" s="394" t="s">
        <v>413</v>
      </c>
    </row>
    <row r="5" spans="1:10" s="130" customFormat="1" ht="43.5" customHeight="1">
      <c r="A5" s="395" t="s">
        <v>414</v>
      </c>
      <c r="B5" s="396">
        <f>SUM(C5:I5)+SUM(B8:H8)</f>
        <v>2215074</v>
      </c>
      <c r="C5" s="396">
        <v>235271</v>
      </c>
      <c r="D5" s="396">
        <v>108128</v>
      </c>
      <c r="E5" s="396">
        <v>23520</v>
      </c>
      <c r="F5" s="396">
        <v>192262</v>
      </c>
      <c r="G5" s="396">
        <v>112618</v>
      </c>
      <c r="H5" s="396">
        <v>269143</v>
      </c>
      <c r="I5" s="396">
        <v>27609</v>
      </c>
      <c r="J5" s="397" t="s">
        <v>414</v>
      </c>
    </row>
    <row r="6" spans="1:10" s="130" customFormat="1" ht="43.5" customHeight="1">
      <c r="A6" s="610" t="s">
        <v>397</v>
      </c>
      <c r="B6" s="231" t="s">
        <v>415</v>
      </c>
      <c r="C6" s="231" t="s">
        <v>416</v>
      </c>
      <c r="D6" s="231" t="s">
        <v>417</v>
      </c>
      <c r="E6" s="231" t="s">
        <v>418</v>
      </c>
      <c r="F6" s="231" t="s">
        <v>419</v>
      </c>
      <c r="G6" s="231" t="s">
        <v>420</v>
      </c>
      <c r="H6" s="231" t="s">
        <v>421</v>
      </c>
      <c r="I6" s="392"/>
      <c r="J6" s="398"/>
    </row>
    <row r="7" spans="1:10" s="130" customFormat="1" ht="43.5" customHeight="1">
      <c r="A7" s="611"/>
      <c r="B7" s="393" t="s">
        <v>422</v>
      </c>
      <c r="C7" s="393" t="s">
        <v>423</v>
      </c>
      <c r="D7" s="393" t="s">
        <v>424</v>
      </c>
      <c r="E7" s="393" t="s">
        <v>425</v>
      </c>
      <c r="F7" s="393" t="s">
        <v>426</v>
      </c>
      <c r="G7" s="393" t="s">
        <v>427</v>
      </c>
      <c r="H7" s="393" t="s">
        <v>428</v>
      </c>
      <c r="I7" s="394" t="s">
        <v>413</v>
      </c>
      <c r="J7" s="398"/>
    </row>
    <row r="8" spans="1:10" s="16" customFormat="1" ht="43.5" customHeight="1">
      <c r="A8" s="395" t="s">
        <v>414</v>
      </c>
      <c r="B8" s="396">
        <v>375159</v>
      </c>
      <c r="C8" s="396">
        <v>113798</v>
      </c>
      <c r="D8" s="396">
        <v>356857</v>
      </c>
      <c r="E8" s="396">
        <v>97073</v>
      </c>
      <c r="F8" s="396">
        <v>452</v>
      </c>
      <c r="G8" s="396">
        <v>10717</v>
      </c>
      <c r="H8" s="396">
        <v>292467</v>
      </c>
      <c r="I8" s="397" t="s">
        <v>414</v>
      </c>
      <c r="J8" s="399"/>
    </row>
    <row r="9" spans="1:9" s="16" customFormat="1" ht="27" customHeight="1">
      <c r="A9" s="504" t="s">
        <v>594</v>
      </c>
      <c r="B9" s="390"/>
      <c r="C9" s="390"/>
      <c r="D9" s="390"/>
      <c r="E9" s="390"/>
      <c r="F9" s="390"/>
      <c r="G9" s="390"/>
      <c r="H9" s="390"/>
      <c r="I9" s="400" t="s">
        <v>596</v>
      </c>
    </row>
    <row r="10" spans="1:9" s="135" customFormat="1" ht="13.5" customHeight="1">
      <c r="A10" s="613" t="s">
        <v>429</v>
      </c>
      <c r="B10" s="613"/>
      <c r="C10" s="613"/>
      <c r="D10" s="390"/>
      <c r="E10" s="494" t="s">
        <v>502</v>
      </c>
      <c r="F10" s="494"/>
      <c r="G10" s="494"/>
      <c r="H10" s="494"/>
      <c r="I10" s="494"/>
    </row>
    <row r="11" spans="1:10" s="129" customFormat="1" ht="15.75" customHeight="1">
      <c r="A11" s="390"/>
      <c r="B11" s="390"/>
      <c r="C11" s="390"/>
      <c r="D11" s="390"/>
      <c r="E11" s="390"/>
      <c r="F11" s="390"/>
      <c r="G11" s="390"/>
      <c r="H11" s="390"/>
      <c r="I11" s="390"/>
      <c r="J11" s="390"/>
    </row>
    <row r="12" spans="1:10" s="129" customFormat="1" ht="15" customHeight="1">
      <c r="A12" s="390"/>
      <c r="B12" s="390"/>
      <c r="C12" s="390"/>
      <c r="D12" s="390"/>
      <c r="E12" s="390"/>
      <c r="F12" s="390"/>
      <c r="G12" s="390"/>
      <c r="H12" s="390"/>
      <c r="I12" s="390"/>
      <c r="J12" s="390"/>
    </row>
    <row r="13" spans="1:10" s="129" customFormat="1" ht="15" customHeight="1">
      <c r="A13" s="390"/>
      <c r="B13" s="390"/>
      <c r="C13" s="390"/>
      <c r="D13" s="390"/>
      <c r="E13" s="390"/>
      <c r="F13" s="390"/>
      <c r="G13" s="390"/>
      <c r="H13" s="390"/>
      <c r="I13" s="390"/>
      <c r="J13" s="390"/>
    </row>
  </sheetData>
  <mergeCells count="4">
    <mergeCell ref="A3:A4"/>
    <mergeCell ref="A1:J1"/>
    <mergeCell ref="A6:A7"/>
    <mergeCell ref="A10:C10"/>
  </mergeCells>
  <printOptions/>
  <pageMargins left="0.51" right="0.55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7">
      <selection activeCell="A28" sqref="A28"/>
    </sheetView>
  </sheetViews>
  <sheetFormatPr defaultColWidth="9.140625" defaultRowHeight="12.75"/>
  <cols>
    <col min="1" max="1" width="17.28125" style="1" customWidth="1"/>
    <col min="2" max="2" width="23.28125" style="1" customWidth="1"/>
    <col min="3" max="3" width="14.57421875" style="1" customWidth="1"/>
    <col min="4" max="4" width="20.28125" style="1" customWidth="1"/>
    <col min="5" max="5" width="14.57421875" style="1" customWidth="1"/>
    <col min="6" max="6" width="15.140625" style="1" customWidth="1"/>
    <col min="7" max="7" width="25.421875" style="1" customWidth="1"/>
    <col min="8" max="8" width="14.140625" style="1" customWidth="1"/>
    <col min="9" max="9" width="13.140625" style="1" customWidth="1"/>
    <col min="10" max="10" width="13.7109375" style="1" customWidth="1"/>
    <col min="11" max="11" width="25.421875" style="1" customWidth="1"/>
    <col min="12" max="16384" width="9.140625" style="1" customWidth="1"/>
  </cols>
  <sheetData>
    <row r="1" spans="1:11" ht="32.25" customHeight="1">
      <c r="A1" s="551" t="s">
        <v>9</v>
      </c>
      <c r="B1" s="551"/>
      <c r="C1" s="551"/>
      <c r="D1" s="551"/>
      <c r="E1" s="551"/>
      <c r="F1" s="551"/>
      <c r="G1" s="551"/>
      <c r="H1" s="88"/>
      <c r="I1" s="88"/>
      <c r="J1" s="88"/>
      <c r="K1" s="88"/>
    </row>
    <row r="2" spans="1:10" ht="19.5" customHeight="1">
      <c r="A2" s="1" t="s">
        <v>10</v>
      </c>
      <c r="B2" s="6"/>
      <c r="C2" s="2"/>
      <c r="D2" s="2"/>
      <c r="E2" s="2"/>
      <c r="F2" s="2"/>
      <c r="G2" s="58" t="s">
        <v>11</v>
      </c>
      <c r="H2" s="2"/>
      <c r="I2" s="2"/>
      <c r="J2" s="2"/>
    </row>
    <row r="3" spans="1:9" s="15" customFormat="1" ht="24" customHeight="1">
      <c r="A3" s="605" t="s">
        <v>0</v>
      </c>
      <c r="B3" s="608" t="s">
        <v>1</v>
      </c>
      <c r="C3" s="620"/>
      <c r="D3" s="621" t="s">
        <v>2</v>
      </c>
      <c r="E3" s="622"/>
      <c r="F3" s="519" t="s">
        <v>5</v>
      </c>
      <c r="G3" s="617" t="s">
        <v>241</v>
      </c>
      <c r="H3" s="18"/>
      <c r="I3" s="18"/>
    </row>
    <row r="4" spans="1:9" s="15" customFormat="1" ht="24" customHeight="1">
      <c r="A4" s="619"/>
      <c r="B4" s="85" t="s">
        <v>3</v>
      </c>
      <c r="C4" s="84" t="s">
        <v>4</v>
      </c>
      <c r="D4" s="85" t="s">
        <v>3</v>
      </c>
      <c r="E4" s="86" t="s">
        <v>4</v>
      </c>
      <c r="F4" s="616"/>
      <c r="G4" s="618"/>
      <c r="H4" s="18"/>
      <c r="I4" s="18"/>
    </row>
    <row r="5" spans="1:8" s="15" customFormat="1" ht="19.5" customHeight="1">
      <c r="A5" s="82" t="s">
        <v>256</v>
      </c>
      <c r="B5" s="454">
        <v>398893127</v>
      </c>
      <c r="C5" s="455">
        <v>100</v>
      </c>
      <c r="D5" s="454">
        <v>310922699</v>
      </c>
      <c r="E5" s="455">
        <v>100</v>
      </c>
      <c r="F5" s="461">
        <v>77.94636657151528</v>
      </c>
      <c r="G5" s="49" t="s">
        <v>229</v>
      </c>
      <c r="H5" s="18"/>
    </row>
    <row r="6" spans="1:8" s="15" customFormat="1" ht="19.5" customHeight="1">
      <c r="A6" s="82" t="s">
        <v>232</v>
      </c>
      <c r="B6" s="454">
        <v>341514606</v>
      </c>
      <c r="C6" s="455">
        <v>100</v>
      </c>
      <c r="D6" s="454">
        <v>269610971</v>
      </c>
      <c r="E6" s="455">
        <v>100</v>
      </c>
      <c r="F6" s="461">
        <f>D6/B6*100</f>
        <v>78.94566330788206</v>
      </c>
      <c r="G6" s="467" t="s">
        <v>254</v>
      </c>
      <c r="H6" s="18"/>
    </row>
    <row r="7" spans="1:8" s="51" customFormat="1" ht="19.5" customHeight="1">
      <c r="A7" s="82" t="s">
        <v>257</v>
      </c>
      <c r="B7" s="456">
        <v>433396478</v>
      </c>
      <c r="C7" s="457">
        <v>100</v>
      </c>
      <c r="D7" s="456">
        <v>331146881</v>
      </c>
      <c r="E7" s="457">
        <v>100</v>
      </c>
      <c r="F7" s="462">
        <f>D7/B7*100</f>
        <v>76.40737703456834</v>
      </c>
      <c r="G7" s="49" t="s">
        <v>230</v>
      </c>
      <c r="H7" s="54"/>
    </row>
    <row r="8" spans="1:8" s="51" customFormat="1" ht="19.5" customHeight="1">
      <c r="A8" s="83" t="s">
        <v>233</v>
      </c>
      <c r="B8" s="456">
        <v>346736254</v>
      </c>
      <c r="C8" s="457">
        <v>100</v>
      </c>
      <c r="D8" s="456">
        <v>290645404</v>
      </c>
      <c r="E8" s="457">
        <v>100</v>
      </c>
      <c r="F8" s="462">
        <f>D8/B8*100</f>
        <v>83.82319432913987</v>
      </c>
      <c r="G8" s="467" t="s">
        <v>255</v>
      </c>
      <c r="H8" s="54"/>
    </row>
    <row r="9" spans="1:8" s="51" customFormat="1" ht="19.5" customHeight="1">
      <c r="A9" s="55" t="s">
        <v>134</v>
      </c>
      <c r="B9" s="456">
        <v>788780831</v>
      </c>
      <c r="C9" s="457">
        <f>SUM(C13:C17)</f>
        <v>0</v>
      </c>
      <c r="D9" s="456">
        <v>650998991</v>
      </c>
      <c r="E9" s="457">
        <f>SUM(E13:E17)</f>
        <v>0</v>
      </c>
      <c r="F9" s="462">
        <f>D9/B9*100</f>
        <v>82.53230370401839</v>
      </c>
      <c r="G9" s="61" t="s">
        <v>134</v>
      </c>
      <c r="H9" s="54"/>
    </row>
    <row r="10" spans="1:8" s="51" customFormat="1" ht="19.5" customHeight="1">
      <c r="A10" s="132" t="s">
        <v>314</v>
      </c>
      <c r="B10" s="458">
        <v>2491774</v>
      </c>
      <c r="C10" s="459">
        <v>100</v>
      </c>
      <c r="D10" s="458">
        <v>1853342</v>
      </c>
      <c r="E10" s="459">
        <v>100</v>
      </c>
      <c r="F10" s="463">
        <v>74.4</v>
      </c>
      <c r="G10" s="61" t="s">
        <v>314</v>
      </c>
      <c r="H10" s="54"/>
    </row>
    <row r="11" spans="1:8" s="51" customFormat="1" ht="19.5" customHeight="1">
      <c r="A11" s="132" t="s">
        <v>352</v>
      </c>
      <c r="B11" s="458">
        <v>2391497</v>
      </c>
      <c r="C11" s="459">
        <v>100</v>
      </c>
      <c r="D11" s="458">
        <v>1887173</v>
      </c>
      <c r="E11" s="459">
        <v>100</v>
      </c>
      <c r="F11" s="463">
        <v>78.9</v>
      </c>
      <c r="G11" s="61" t="s">
        <v>345</v>
      </c>
      <c r="H11" s="54"/>
    </row>
    <row r="12" spans="1:8" s="52" customFormat="1" ht="19.5" customHeight="1">
      <c r="A12" s="271" t="s">
        <v>350</v>
      </c>
      <c r="B12" s="405">
        <f>SUM(B13:B26)</f>
        <v>2670523</v>
      </c>
      <c r="C12" s="460">
        <v>100</v>
      </c>
      <c r="D12" s="464">
        <f>SUM(D13:D26)</f>
        <v>2123266</v>
      </c>
      <c r="E12" s="460">
        <v>100</v>
      </c>
      <c r="F12" s="495">
        <v>78.9</v>
      </c>
      <c r="G12" s="264" t="s">
        <v>350</v>
      </c>
      <c r="H12" s="57"/>
    </row>
    <row r="13" spans="1:8" s="15" customFormat="1" ht="19.5" customHeight="1">
      <c r="A13" s="272" t="s">
        <v>430</v>
      </c>
      <c r="B13" s="401">
        <v>247881</v>
      </c>
      <c r="C13" s="381">
        <v>0</v>
      </c>
      <c r="D13" s="465">
        <v>234469</v>
      </c>
      <c r="E13" s="466">
        <v>0</v>
      </c>
      <c r="F13" s="466">
        <v>0</v>
      </c>
      <c r="G13" s="403" t="s">
        <v>443</v>
      </c>
      <c r="H13" s="18"/>
    </row>
    <row r="14" spans="1:8" s="15" customFormat="1" ht="19.5" customHeight="1">
      <c r="A14" s="272" t="s">
        <v>431</v>
      </c>
      <c r="B14" s="401">
        <v>230084</v>
      </c>
      <c r="C14" s="381">
        <v>0</v>
      </c>
      <c r="D14" s="465">
        <v>143583</v>
      </c>
      <c r="E14" s="466">
        <v>0</v>
      </c>
      <c r="F14" s="466">
        <v>0</v>
      </c>
      <c r="G14" s="403" t="s">
        <v>444</v>
      </c>
      <c r="H14" s="18"/>
    </row>
    <row r="15" spans="1:8" s="15" customFormat="1" ht="19.5" customHeight="1">
      <c r="A15" s="272" t="s">
        <v>432</v>
      </c>
      <c r="B15" s="401">
        <v>23599</v>
      </c>
      <c r="C15" s="381">
        <v>0</v>
      </c>
      <c r="D15" s="465">
        <v>23414</v>
      </c>
      <c r="E15" s="466">
        <v>0</v>
      </c>
      <c r="F15" s="466">
        <v>0</v>
      </c>
      <c r="G15" s="403" t="s">
        <v>445</v>
      </c>
      <c r="H15" s="18"/>
    </row>
    <row r="16" spans="1:7" s="15" customFormat="1" ht="19.5" customHeight="1">
      <c r="A16" s="272" t="s">
        <v>433</v>
      </c>
      <c r="B16" s="401">
        <v>269502</v>
      </c>
      <c r="C16" s="381">
        <v>0</v>
      </c>
      <c r="D16" s="465">
        <v>192426</v>
      </c>
      <c r="E16" s="466">
        <v>0</v>
      </c>
      <c r="F16" s="466">
        <v>0</v>
      </c>
      <c r="G16" s="403" t="s">
        <v>446</v>
      </c>
    </row>
    <row r="17" spans="1:8" s="15" customFormat="1" ht="19.5" customHeight="1">
      <c r="A17" s="272" t="s">
        <v>434</v>
      </c>
      <c r="B17" s="401">
        <v>123639</v>
      </c>
      <c r="C17" s="381">
        <v>0</v>
      </c>
      <c r="D17" s="465">
        <v>112686</v>
      </c>
      <c r="E17" s="466">
        <v>0</v>
      </c>
      <c r="F17" s="466">
        <v>0</v>
      </c>
      <c r="G17" s="403" t="s">
        <v>447</v>
      </c>
      <c r="H17" s="18"/>
    </row>
    <row r="18" spans="1:9" s="80" customFormat="1" ht="15" customHeight="1">
      <c r="A18" s="272" t="s">
        <v>435</v>
      </c>
      <c r="B18" s="401">
        <v>301824</v>
      </c>
      <c r="C18" s="381">
        <v>0</v>
      </c>
      <c r="D18" s="465">
        <v>250291</v>
      </c>
      <c r="E18" s="466">
        <v>0</v>
      </c>
      <c r="F18" s="466">
        <v>0</v>
      </c>
      <c r="G18" s="403" t="s">
        <v>448</v>
      </c>
      <c r="I18" s="79"/>
    </row>
    <row r="19" spans="1:7" s="60" customFormat="1" ht="15" customHeight="1">
      <c r="A19" s="272" t="s">
        <v>436</v>
      </c>
      <c r="B19" s="401">
        <v>27713</v>
      </c>
      <c r="C19" s="381">
        <v>0</v>
      </c>
      <c r="D19" s="465">
        <v>25591</v>
      </c>
      <c r="E19" s="466">
        <v>0</v>
      </c>
      <c r="F19" s="466">
        <v>0</v>
      </c>
      <c r="G19" s="403" t="s">
        <v>449</v>
      </c>
    </row>
    <row r="20" spans="1:7" ht="24">
      <c r="A20" s="272" t="s">
        <v>437</v>
      </c>
      <c r="B20" s="401">
        <v>428632</v>
      </c>
      <c r="C20" s="381">
        <v>0</v>
      </c>
      <c r="D20" s="465">
        <v>334366</v>
      </c>
      <c r="E20" s="466">
        <v>0</v>
      </c>
      <c r="F20" s="466">
        <v>0</v>
      </c>
      <c r="G20" s="403" t="s">
        <v>450</v>
      </c>
    </row>
    <row r="21" spans="1:7" ht="24">
      <c r="A21" s="272" t="s">
        <v>438</v>
      </c>
      <c r="B21" s="401">
        <v>131303</v>
      </c>
      <c r="C21" s="381">
        <v>0</v>
      </c>
      <c r="D21" s="465">
        <v>68742</v>
      </c>
      <c r="E21" s="466">
        <v>0</v>
      </c>
      <c r="F21" s="466">
        <v>0</v>
      </c>
      <c r="G21" s="403" t="s">
        <v>451</v>
      </c>
    </row>
    <row r="22" spans="1:7" ht="24">
      <c r="A22" s="272" t="s">
        <v>439</v>
      </c>
      <c r="B22" s="401">
        <v>463317</v>
      </c>
      <c r="C22" s="381">
        <v>0</v>
      </c>
      <c r="D22" s="465">
        <v>361014</v>
      </c>
      <c r="E22" s="466">
        <v>0</v>
      </c>
      <c r="F22" s="466">
        <v>0</v>
      </c>
      <c r="G22" s="403" t="s">
        <v>452</v>
      </c>
    </row>
    <row r="23" spans="1:7" ht="24">
      <c r="A23" s="272" t="s">
        <v>440</v>
      </c>
      <c r="B23" s="401">
        <v>122216</v>
      </c>
      <c r="C23" s="381">
        <v>0</v>
      </c>
      <c r="D23" s="465">
        <v>90913</v>
      </c>
      <c r="E23" s="466">
        <v>0</v>
      </c>
      <c r="F23" s="466">
        <v>0</v>
      </c>
      <c r="G23" s="403" t="s">
        <v>453</v>
      </c>
    </row>
    <row r="24" spans="1:7" ht="12.75">
      <c r="A24" s="272" t="s">
        <v>441</v>
      </c>
      <c r="B24" s="401">
        <v>451</v>
      </c>
      <c r="C24" s="381">
        <v>0</v>
      </c>
      <c r="D24" s="465">
        <v>396</v>
      </c>
      <c r="E24" s="466">
        <v>0</v>
      </c>
      <c r="F24" s="466">
        <v>0</v>
      </c>
      <c r="G24" s="403" t="s">
        <v>454</v>
      </c>
    </row>
    <row r="25" spans="1:7" ht="12.75">
      <c r="A25" s="272" t="s">
        <v>318</v>
      </c>
      <c r="B25" s="401">
        <v>8169</v>
      </c>
      <c r="C25" s="381">
        <v>0</v>
      </c>
      <c r="D25" s="465">
        <v>0</v>
      </c>
      <c r="E25" s="466">
        <v>0</v>
      </c>
      <c r="F25" s="466">
        <v>0</v>
      </c>
      <c r="G25" s="403" t="s">
        <v>455</v>
      </c>
    </row>
    <row r="26" spans="1:7" ht="12.75">
      <c r="A26" s="274" t="s">
        <v>442</v>
      </c>
      <c r="B26" s="402">
        <v>292193</v>
      </c>
      <c r="C26" s="407">
        <v>0</v>
      </c>
      <c r="D26" s="268">
        <v>285375</v>
      </c>
      <c r="E26" s="407">
        <v>0</v>
      </c>
      <c r="F26" s="408">
        <v>0</v>
      </c>
      <c r="G26" s="404" t="s">
        <v>456</v>
      </c>
    </row>
    <row r="27" spans="1:7" ht="12.75">
      <c r="A27" s="406" t="s">
        <v>457</v>
      </c>
      <c r="E27" s="614" t="s">
        <v>266</v>
      </c>
      <c r="F27" s="615"/>
      <c r="G27" s="615"/>
    </row>
    <row r="28" ht="12.75">
      <c r="A28" s="1" t="s">
        <v>612</v>
      </c>
    </row>
  </sheetData>
  <mergeCells count="7">
    <mergeCell ref="E27:G27"/>
    <mergeCell ref="A1:G1"/>
    <mergeCell ref="F3:F4"/>
    <mergeCell ref="G3:G4"/>
    <mergeCell ref="A3:A4"/>
    <mergeCell ref="B3:C3"/>
    <mergeCell ref="D3:E3"/>
  </mergeCells>
  <printOptions/>
  <pageMargins left="0.45" right="0.4" top="0.63" bottom="0.38" header="0.5118110236220472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N1">
      <selection activeCell="R13" sqref="R13"/>
    </sheetView>
  </sheetViews>
  <sheetFormatPr defaultColWidth="9.140625" defaultRowHeight="12.75"/>
  <cols>
    <col min="1" max="1" width="13.8515625" style="349" customWidth="1"/>
    <col min="2" max="2" width="11.28125" style="349" customWidth="1"/>
    <col min="3" max="3" width="9.7109375" style="349" customWidth="1"/>
    <col min="4" max="4" width="12.57421875" style="349" customWidth="1"/>
    <col min="5" max="5" width="12.7109375" style="349" customWidth="1"/>
    <col min="6" max="6" width="14.57421875" style="349" customWidth="1"/>
    <col min="7" max="7" width="9.57421875" style="349" customWidth="1"/>
    <col min="8" max="8" width="14.140625" style="349" customWidth="1"/>
    <col min="9" max="9" width="16.140625" style="349" customWidth="1"/>
    <col min="10" max="12" width="14.140625" style="349" customWidth="1"/>
    <col min="13" max="13" width="16.421875" style="349" customWidth="1"/>
    <col min="14" max="14" width="14.140625" style="349" customWidth="1"/>
    <col min="15" max="15" width="18.00390625" style="349" customWidth="1"/>
    <col min="16" max="16" width="16.28125" style="349" customWidth="1"/>
    <col min="17" max="21" width="14.140625" style="349" customWidth="1"/>
    <col min="22" max="22" width="16.7109375" style="349" customWidth="1"/>
  </cols>
  <sheetData>
    <row r="1" spans="1:22" ht="26.25">
      <c r="A1" s="551" t="s">
        <v>458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 t="s">
        <v>458</v>
      </c>
      <c r="N1" s="551"/>
      <c r="O1" s="551"/>
      <c r="P1" s="551"/>
      <c r="Q1" s="551"/>
      <c r="R1" s="551"/>
      <c r="S1" s="551"/>
      <c r="T1" s="551"/>
      <c r="U1" s="551"/>
      <c r="V1" s="551"/>
    </row>
    <row r="2" spans="1:22" ht="12.75">
      <c r="A2" s="349" t="s">
        <v>504</v>
      </c>
      <c r="C2" s="409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410" t="s">
        <v>505</v>
      </c>
      <c r="V2" s="357"/>
    </row>
    <row r="3" spans="1:22" ht="29.25" customHeight="1">
      <c r="A3" s="375" t="s">
        <v>506</v>
      </c>
      <c r="B3" s="625" t="s">
        <v>507</v>
      </c>
      <c r="C3" s="627" t="s">
        <v>508</v>
      </c>
      <c r="D3" s="628"/>
      <c r="E3" s="628"/>
      <c r="F3" s="629"/>
      <c r="G3" s="630" t="s">
        <v>509</v>
      </c>
      <c r="H3" s="630"/>
      <c r="I3" s="630"/>
      <c r="J3" s="630"/>
      <c r="K3" s="630"/>
      <c r="L3" s="630"/>
      <c r="M3" s="631" t="s">
        <v>509</v>
      </c>
      <c r="N3" s="631"/>
      <c r="O3" s="631"/>
      <c r="P3" s="631"/>
      <c r="Q3" s="631"/>
      <c r="R3" s="631"/>
      <c r="S3" s="631"/>
      <c r="T3" s="631"/>
      <c r="U3" s="631"/>
      <c r="V3" s="631"/>
    </row>
    <row r="4" spans="1:22" ht="24">
      <c r="A4" s="411" t="s">
        <v>510</v>
      </c>
      <c r="B4" s="626"/>
      <c r="C4" s="169"/>
      <c r="D4" s="413" t="s">
        <v>511</v>
      </c>
      <c r="E4" s="413" t="s">
        <v>512</v>
      </c>
      <c r="F4" s="468" t="s">
        <v>513</v>
      </c>
      <c r="G4" s="469"/>
      <c r="H4" s="470" t="s">
        <v>514</v>
      </c>
      <c r="I4" s="471" t="s">
        <v>515</v>
      </c>
      <c r="J4" s="471" t="s">
        <v>516</v>
      </c>
      <c r="K4" s="471" t="s">
        <v>517</v>
      </c>
      <c r="L4" s="471" t="s">
        <v>518</v>
      </c>
      <c r="M4" s="632" t="s">
        <v>519</v>
      </c>
      <c r="N4" s="471" t="s">
        <v>520</v>
      </c>
      <c r="O4" s="471" t="s">
        <v>521</v>
      </c>
      <c r="P4" s="471" t="s">
        <v>522</v>
      </c>
      <c r="Q4" s="471" t="s">
        <v>523</v>
      </c>
      <c r="R4" s="471" t="s">
        <v>524</v>
      </c>
      <c r="S4" s="471" t="s">
        <v>525</v>
      </c>
      <c r="T4" s="471" t="s">
        <v>526</v>
      </c>
      <c r="U4" s="471" t="s">
        <v>527</v>
      </c>
      <c r="V4" s="471" t="s">
        <v>528</v>
      </c>
    </row>
    <row r="5" spans="1:22" ht="12.75">
      <c r="A5" s="412"/>
      <c r="B5" s="626"/>
      <c r="C5" s="472"/>
      <c r="D5" s="473"/>
      <c r="E5" s="473"/>
      <c r="F5" s="474"/>
      <c r="G5" s="475"/>
      <c r="H5" s="476"/>
      <c r="I5" s="477"/>
      <c r="J5" s="477"/>
      <c r="K5" s="477"/>
      <c r="L5" s="477"/>
      <c r="M5" s="633"/>
      <c r="N5" s="478"/>
      <c r="O5" s="478"/>
      <c r="P5" s="478"/>
      <c r="Q5" s="478"/>
      <c r="R5" s="478"/>
      <c r="S5" s="478"/>
      <c r="T5" s="478"/>
      <c r="U5" s="478"/>
      <c r="V5" s="478"/>
    </row>
    <row r="6" spans="1:22" ht="30" customHeight="1">
      <c r="A6" s="483" t="s">
        <v>542</v>
      </c>
      <c r="B6" s="416">
        <v>511576</v>
      </c>
      <c r="C6" s="484">
        <f aca="true" t="shared" si="0" ref="C6:C17">D6+E6+F6</f>
        <v>188226</v>
      </c>
      <c r="D6" s="416">
        <f>SUM(D7:D17)</f>
        <v>66363</v>
      </c>
      <c r="E6" s="416">
        <f>SUM(E7:E17)</f>
        <v>39517</v>
      </c>
      <c r="F6" s="416">
        <f>SUM(F7:F17)</f>
        <v>82346</v>
      </c>
      <c r="G6" s="484">
        <f aca="true" t="shared" si="1" ref="G6:G17">SUM(H6:V6)</f>
        <v>323350</v>
      </c>
      <c r="H6" s="416">
        <v>117342</v>
      </c>
      <c r="I6" s="416">
        <f aca="true" t="shared" si="2" ref="I6:V6">SUM(I7:I17)</f>
        <v>63816</v>
      </c>
      <c r="J6" s="416">
        <f t="shared" si="2"/>
        <v>15147</v>
      </c>
      <c r="K6" s="416">
        <f t="shared" si="2"/>
        <v>3624</v>
      </c>
      <c r="L6" s="416">
        <f t="shared" si="2"/>
        <v>67036</v>
      </c>
      <c r="M6" s="416">
        <f t="shared" si="2"/>
        <v>4110</v>
      </c>
      <c r="N6" s="416">
        <f t="shared" si="2"/>
        <v>2235</v>
      </c>
      <c r="O6" s="416">
        <f t="shared" si="2"/>
        <v>1298</v>
      </c>
      <c r="P6" s="416">
        <f t="shared" si="2"/>
        <v>466</v>
      </c>
      <c r="Q6" s="416">
        <f t="shared" si="2"/>
        <v>8423</v>
      </c>
      <c r="R6" s="416">
        <f t="shared" si="2"/>
        <v>5765</v>
      </c>
      <c r="S6" s="416">
        <f t="shared" si="2"/>
        <v>17056</v>
      </c>
      <c r="T6" s="416">
        <f t="shared" si="2"/>
        <v>12829</v>
      </c>
      <c r="U6" s="416">
        <f t="shared" si="2"/>
        <v>2501</v>
      </c>
      <c r="V6" s="416">
        <f t="shared" si="2"/>
        <v>1702</v>
      </c>
    </row>
    <row r="7" spans="1:22" ht="30" customHeight="1">
      <c r="A7" s="417" t="s">
        <v>529</v>
      </c>
      <c r="B7" s="418">
        <f aca="true" t="shared" si="3" ref="B7:B17">C7+G7</f>
        <v>65613</v>
      </c>
      <c r="C7" s="378">
        <f t="shared" si="0"/>
        <v>65613</v>
      </c>
      <c r="D7" s="419">
        <v>33485</v>
      </c>
      <c r="E7" s="419">
        <v>25664</v>
      </c>
      <c r="F7" s="419">
        <v>6464</v>
      </c>
      <c r="G7" s="378">
        <f t="shared" si="1"/>
        <v>0</v>
      </c>
      <c r="H7" s="378">
        <f aca="true" t="shared" si="4" ref="H7:V14">SUM(I7:V7)</f>
        <v>0</v>
      </c>
      <c r="I7" s="378">
        <f t="shared" si="4"/>
        <v>0</v>
      </c>
      <c r="J7" s="378">
        <f t="shared" si="4"/>
        <v>0</v>
      </c>
      <c r="K7" s="378">
        <f t="shared" si="4"/>
        <v>0</v>
      </c>
      <c r="L7" s="378">
        <f t="shared" si="4"/>
        <v>0</v>
      </c>
      <c r="M7" s="378">
        <f t="shared" si="4"/>
        <v>0</v>
      </c>
      <c r="N7" s="378">
        <f t="shared" si="4"/>
        <v>0</v>
      </c>
      <c r="O7" s="378">
        <f t="shared" si="4"/>
        <v>0</v>
      </c>
      <c r="P7" s="378">
        <f t="shared" si="4"/>
        <v>0</v>
      </c>
      <c r="Q7" s="378">
        <f t="shared" si="4"/>
        <v>0</v>
      </c>
      <c r="R7" s="378">
        <f t="shared" si="4"/>
        <v>0</v>
      </c>
      <c r="S7" s="378">
        <f t="shared" si="4"/>
        <v>0</v>
      </c>
      <c r="T7" s="378">
        <f t="shared" si="4"/>
        <v>0</v>
      </c>
      <c r="U7" s="378">
        <f t="shared" si="4"/>
        <v>0</v>
      </c>
      <c r="V7" s="378">
        <f t="shared" si="4"/>
        <v>0</v>
      </c>
    </row>
    <row r="8" spans="1:22" ht="30" customHeight="1">
      <c r="A8" s="417" t="s">
        <v>530</v>
      </c>
      <c r="B8" s="418">
        <f t="shared" si="3"/>
        <v>13741</v>
      </c>
      <c r="C8" s="378">
        <f t="shared" si="0"/>
        <v>13741</v>
      </c>
      <c r="D8" s="419">
        <v>12041</v>
      </c>
      <c r="E8" s="419">
        <v>0</v>
      </c>
      <c r="F8" s="419">
        <v>1700</v>
      </c>
      <c r="G8" s="378">
        <f t="shared" si="1"/>
        <v>0</v>
      </c>
      <c r="H8" s="378">
        <f t="shared" si="4"/>
        <v>0</v>
      </c>
      <c r="I8" s="378">
        <f t="shared" si="4"/>
        <v>0</v>
      </c>
      <c r="J8" s="378">
        <f t="shared" si="4"/>
        <v>0</v>
      </c>
      <c r="K8" s="378">
        <f t="shared" si="4"/>
        <v>0</v>
      </c>
      <c r="L8" s="378">
        <f t="shared" si="4"/>
        <v>0</v>
      </c>
      <c r="M8" s="378">
        <f t="shared" si="4"/>
        <v>0</v>
      </c>
      <c r="N8" s="378">
        <f t="shared" si="4"/>
        <v>0</v>
      </c>
      <c r="O8" s="378">
        <f t="shared" si="4"/>
        <v>0</v>
      </c>
      <c r="P8" s="378">
        <f t="shared" si="4"/>
        <v>0</v>
      </c>
      <c r="Q8" s="378">
        <f t="shared" si="4"/>
        <v>0</v>
      </c>
      <c r="R8" s="378">
        <f t="shared" si="4"/>
        <v>0</v>
      </c>
      <c r="S8" s="378">
        <f t="shared" si="4"/>
        <v>0</v>
      </c>
      <c r="T8" s="378">
        <f t="shared" si="4"/>
        <v>0</v>
      </c>
      <c r="U8" s="378">
        <f t="shared" si="4"/>
        <v>0</v>
      </c>
      <c r="V8" s="378">
        <f t="shared" si="4"/>
        <v>0</v>
      </c>
    </row>
    <row r="9" spans="1:22" ht="30" customHeight="1">
      <c r="A9" s="417" t="s">
        <v>531</v>
      </c>
      <c r="B9" s="418">
        <f t="shared" si="3"/>
        <v>22486</v>
      </c>
      <c r="C9" s="378">
        <f t="shared" si="0"/>
        <v>22486</v>
      </c>
      <c r="D9" s="419">
        <v>6661</v>
      </c>
      <c r="E9" s="419">
        <v>0</v>
      </c>
      <c r="F9" s="419">
        <v>15825</v>
      </c>
      <c r="G9" s="378">
        <f t="shared" si="1"/>
        <v>0</v>
      </c>
      <c r="H9" s="378">
        <f t="shared" si="4"/>
        <v>0</v>
      </c>
      <c r="I9" s="378">
        <f t="shared" si="4"/>
        <v>0</v>
      </c>
      <c r="J9" s="378">
        <f t="shared" si="4"/>
        <v>0</v>
      </c>
      <c r="K9" s="378">
        <f t="shared" si="4"/>
        <v>0</v>
      </c>
      <c r="L9" s="378">
        <f t="shared" si="4"/>
        <v>0</v>
      </c>
      <c r="M9" s="378">
        <f t="shared" si="4"/>
        <v>0</v>
      </c>
      <c r="N9" s="378">
        <f t="shared" si="4"/>
        <v>0</v>
      </c>
      <c r="O9" s="378">
        <f t="shared" si="4"/>
        <v>0</v>
      </c>
      <c r="P9" s="378">
        <f t="shared" si="4"/>
        <v>0</v>
      </c>
      <c r="Q9" s="378">
        <f t="shared" si="4"/>
        <v>0</v>
      </c>
      <c r="R9" s="378">
        <f t="shared" si="4"/>
        <v>0</v>
      </c>
      <c r="S9" s="378">
        <f t="shared" si="4"/>
        <v>0</v>
      </c>
      <c r="T9" s="378">
        <f t="shared" si="4"/>
        <v>0</v>
      </c>
      <c r="U9" s="378">
        <f t="shared" si="4"/>
        <v>0</v>
      </c>
      <c r="V9" s="378">
        <f t="shared" si="4"/>
        <v>0</v>
      </c>
    </row>
    <row r="10" spans="1:22" ht="30" customHeight="1">
      <c r="A10" s="417" t="s">
        <v>532</v>
      </c>
      <c r="B10" s="418">
        <f t="shared" si="3"/>
        <v>26333</v>
      </c>
      <c r="C10" s="378">
        <f t="shared" si="0"/>
        <v>26333</v>
      </c>
      <c r="D10" s="419">
        <v>0</v>
      </c>
      <c r="E10" s="419">
        <v>0</v>
      </c>
      <c r="F10" s="419">
        <v>26333</v>
      </c>
      <c r="G10" s="378">
        <f t="shared" si="1"/>
        <v>0</v>
      </c>
      <c r="H10" s="378">
        <f t="shared" si="4"/>
        <v>0</v>
      </c>
      <c r="I10" s="378">
        <f t="shared" si="4"/>
        <v>0</v>
      </c>
      <c r="J10" s="378">
        <f t="shared" si="4"/>
        <v>0</v>
      </c>
      <c r="K10" s="378">
        <f t="shared" si="4"/>
        <v>0</v>
      </c>
      <c r="L10" s="378">
        <f t="shared" si="4"/>
        <v>0</v>
      </c>
      <c r="M10" s="378">
        <f t="shared" si="4"/>
        <v>0</v>
      </c>
      <c r="N10" s="378">
        <f t="shared" si="4"/>
        <v>0</v>
      </c>
      <c r="O10" s="378">
        <f t="shared" si="4"/>
        <v>0</v>
      </c>
      <c r="P10" s="378">
        <f t="shared" si="4"/>
        <v>0</v>
      </c>
      <c r="Q10" s="378">
        <f t="shared" si="4"/>
        <v>0</v>
      </c>
      <c r="R10" s="378">
        <f t="shared" si="4"/>
        <v>0</v>
      </c>
      <c r="S10" s="378">
        <f t="shared" si="4"/>
        <v>0</v>
      </c>
      <c r="T10" s="378">
        <f t="shared" si="4"/>
        <v>0</v>
      </c>
      <c r="U10" s="378">
        <f t="shared" si="4"/>
        <v>0</v>
      </c>
      <c r="V10" s="378">
        <f t="shared" si="4"/>
        <v>0</v>
      </c>
    </row>
    <row r="11" spans="1:22" ht="30" customHeight="1">
      <c r="A11" s="420" t="s">
        <v>533</v>
      </c>
      <c r="B11" s="418">
        <f t="shared" si="3"/>
        <v>38500</v>
      </c>
      <c r="C11" s="378">
        <f t="shared" si="0"/>
        <v>38500</v>
      </c>
      <c r="D11" s="421">
        <v>6500</v>
      </c>
      <c r="E11" s="421">
        <v>0</v>
      </c>
      <c r="F11" s="421">
        <v>32000</v>
      </c>
      <c r="G11" s="378">
        <f t="shared" si="1"/>
        <v>0</v>
      </c>
      <c r="H11" s="378">
        <f t="shared" si="4"/>
        <v>0</v>
      </c>
      <c r="I11" s="378">
        <f t="shared" si="4"/>
        <v>0</v>
      </c>
      <c r="J11" s="378">
        <f t="shared" si="4"/>
        <v>0</v>
      </c>
      <c r="K11" s="378">
        <f t="shared" si="4"/>
        <v>0</v>
      </c>
      <c r="L11" s="378">
        <f t="shared" si="4"/>
        <v>0</v>
      </c>
      <c r="M11" s="378">
        <f t="shared" si="4"/>
        <v>0</v>
      </c>
      <c r="N11" s="378">
        <f t="shared" si="4"/>
        <v>0</v>
      </c>
      <c r="O11" s="378">
        <f t="shared" si="4"/>
        <v>0</v>
      </c>
      <c r="P11" s="378">
        <f t="shared" si="4"/>
        <v>0</v>
      </c>
      <c r="Q11" s="378">
        <f t="shared" si="4"/>
        <v>0</v>
      </c>
      <c r="R11" s="378">
        <f t="shared" si="4"/>
        <v>0</v>
      </c>
      <c r="S11" s="378">
        <f t="shared" si="4"/>
        <v>0</v>
      </c>
      <c r="T11" s="378">
        <f t="shared" si="4"/>
        <v>0</v>
      </c>
      <c r="U11" s="378">
        <f t="shared" si="4"/>
        <v>0</v>
      </c>
      <c r="V11" s="378">
        <f t="shared" si="4"/>
        <v>0</v>
      </c>
    </row>
    <row r="12" spans="1:22" ht="30" customHeight="1">
      <c r="A12" s="417" t="s">
        <v>534</v>
      </c>
      <c r="B12" s="418">
        <f t="shared" si="3"/>
        <v>24</v>
      </c>
      <c r="C12" s="378">
        <f t="shared" si="0"/>
        <v>24</v>
      </c>
      <c r="D12" s="419">
        <v>0</v>
      </c>
      <c r="E12" s="419">
        <v>0</v>
      </c>
      <c r="F12" s="419">
        <v>24</v>
      </c>
      <c r="G12" s="378">
        <f t="shared" si="1"/>
        <v>0</v>
      </c>
      <c r="H12" s="378">
        <f t="shared" si="4"/>
        <v>0</v>
      </c>
      <c r="I12" s="378">
        <f t="shared" si="4"/>
        <v>0</v>
      </c>
      <c r="J12" s="378">
        <f t="shared" si="4"/>
        <v>0</v>
      </c>
      <c r="K12" s="378">
        <f t="shared" si="4"/>
        <v>0</v>
      </c>
      <c r="L12" s="378">
        <f t="shared" si="4"/>
        <v>0</v>
      </c>
      <c r="M12" s="378">
        <f t="shared" si="4"/>
        <v>0</v>
      </c>
      <c r="N12" s="378">
        <f t="shared" si="4"/>
        <v>0</v>
      </c>
      <c r="O12" s="378">
        <f t="shared" si="4"/>
        <v>0</v>
      </c>
      <c r="P12" s="378">
        <f t="shared" si="4"/>
        <v>0</v>
      </c>
      <c r="Q12" s="378">
        <f t="shared" si="4"/>
        <v>0</v>
      </c>
      <c r="R12" s="378">
        <f t="shared" si="4"/>
        <v>0</v>
      </c>
      <c r="S12" s="378">
        <f t="shared" si="4"/>
        <v>0</v>
      </c>
      <c r="T12" s="378">
        <f t="shared" si="4"/>
        <v>0</v>
      </c>
      <c r="U12" s="378">
        <f t="shared" si="4"/>
        <v>0</v>
      </c>
      <c r="V12" s="378">
        <f t="shared" si="4"/>
        <v>0</v>
      </c>
    </row>
    <row r="13" spans="1:22" ht="30" customHeight="1">
      <c r="A13" s="420" t="s">
        <v>535</v>
      </c>
      <c r="B13" s="418">
        <f t="shared" si="3"/>
        <v>16332</v>
      </c>
      <c r="C13" s="378">
        <f t="shared" si="0"/>
        <v>16332</v>
      </c>
      <c r="D13" s="421">
        <v>6536</v>
      </c>
      <c r="E13" s="421">
        <v>9796</v>
      </c>
      <c r="F13" s="421">
        <v>0</v>
      </c>
      <c r="G13" s="378">
        <f t="shared" si="1"/>
        <v>0</v>
      </c>
      <c r="H13" s="378">
        <f t="shared" si="4"/>
        <v>0</v>
      </c>
      <c r="I13" s="378">
        <f t="shared" si="4"/>
        <v>0</v>
      </c>
      <c r="J13" s="378">
        <f t="shared" si="4"/>
        <v>0</v>
      </c>
      <c r="K13" s="378">
        <f t="shared" si="4"/>
        <v>0</v>
      </c>
      <c r="L13" s="378">
        <f t="shared" si="4"/>
        <v>0</v>
      </c>
      <c r="M13" s="378">
        <f t="shared" si="4"/>
        <v>0</v>
      </c>
      <c r="N13" s="378">
        <f t="shared" si="4"/>
        <v>0</v>
      </c>
      <c r="O13" s="378">
        <f t="shared" si="4"/>
        <v>0</v>
      </c>
      <c r="P13" s="378">
        <f t="shared" si="4"/>
        <v>0</v>
      </c>
      <c r="Q13" s="378">
        <f t="shared" si="4"/>
        <v>0</v>
      </c>
      <c r="R13" s="378">
        <f t="shared" si="4"/>
        <v>0</v>
      </c>
      <c r="S13" s="378">
        <f t="shared" si="4"/>
        <v>0</v>
      </c>
      <c r="T13" s="378">
        <f t="shared" si="4"/>
        <v>0</v>
      </c>
      <c r="U13" s="378">
        <f t="shared" si="4"/>
        <v>0</v>
      </c>
      <c r="V13" s="378">
        <f t="shared" si="4"/>
        <v>0</v>
      </c>
    </row>
    <row r="14" spans="1:22" ht="30" customHeight="1">
      <c r="A14" s="479" t="s">
        <v>536</v>
      </c>
      <c r="B14" s="418">
        <f t="shared" si="3"/>
        <v>1800</v>
      </c>
      <c r="C14" s="378">
        <f t="shared" si="0"/>
        <v>1800</v>
      </c>
      <c r="D14" s="419">
        <v>1140</v>
      </c>
      <c r="E14" s="419">
        <v>660</v>
      </c>
      <c r="F14" s="419">
        <v>0</v>
      </c>
      <c r="G14" s="378">
        <f t="shared" si="1"/>
        <v>0</v>
      </c>
      <c r="H14" s="378">
        <f t="shared" si="4"/>
        <v>0</v>
      </c>
      <c r="I14" s="378">
        <f t="shared" si="4"/>
        <v>0</v>
      </c>
      <c r="J14" s="378">
        <f t="shared" si="4"/>
        <v>0</v>
      </c>
      <c r="K14" s="378">
        <f t="shared" si="4"/>
        <v>0</v>
      </c>
      <c r="L14" s="378">
        <f t="shared" si="4"/>
        <v>0</v>
      </c>
      <c r="M14" s="378">
        <f t="shared" si="4"/>
        <v>0</v>
      </c>
      <c r="N14" s="378">
        <f t="shared" si="4"/>
        <v>0</v>
      </c>
      <c r="O14" s="378">
        <f t="shared" si="4"/>
        <v>0</v>
      </c>
      <c r="P14" s="378">
        <f t="shared" si="4"/>
        <v>0</v>
      </c>
      <c r="Q14" s="378">
        <f t="shared" si="4"/>
        <v>0</v>
      </c>
      <c r="R14" s="378">
        <f t="shared" si="4"/>
        <v>0</v>
      </c>
      <c r="S14" s="378">
        <f t="shared" si="4"/>
        <v>0</v>
      </c>
      <c r="T14" s="378">
        <f t="shared" si="4"/>
        <v>0</v>
      </c>
      <c r="U14" s="378">
        <f t="shared" si="4"/>
        <v>0</v>
      </c>
      <c r="V14" s="378">
        <f t="shared" si="4"/>
        <v>0</v>
      </c>
    </row>
    <row r="15" spans="1:22" ht="30" customHeight="1">
      <c r="A15" s="417" t="s">
        <v>537</v>
      </c>
      <c r="B15" s="418">
        <f t="shared" si="3"/>
        <v>154395</v>
      </c>
      <c r="C15" s="378">
        <f t="shared" si="0"/>
        <v>3397</v>
      </c>
      <c r="D15" s="419">
        <v>0</v>
      </c>
      <c r="E15" s="419">
        <v>3397</v>
      </c>
      <c r="F15" s="419">
        <v>0</v>
      </c>
      <c r="G15" s="378">
        <f t="shared" si="1"/>
        <v>150998</v>
      </c>
      <c r="H15" s="419">
        <v>6156</v>
      </c>
      <c r="I15" s="419">
        <v>12950</v>
      </c>
      <c r="J15" s="419">
        <v>10567</v>
      </c>
      <c r="K15" s="419">
        <v>3624</v>
      </c>
      <c r="L15" s="419">
        <v>67036</v>
      </c>
      <c r="M15" s="419">
        <v>4110</v>
      </c>
      <c r="N15" s="419">
        <v>2235</v>
      </c>
      <c r="O15" s="419">
        <v>1298</v>
      </c>
      <c r="P15" s="419">
        <v>466</v>
      </c>
      <c r="Q15" s="419">
        <v>8423</v>
      </c>
      <c r="R15" s="419">
        <v>5765</v>
      </c>
      <c r="S15" s="419">
        <v>17056</v>
      </c>
      <c r="T15" s="419">
        <v>7109</v>
      </c>
      <c r="U15" s="506">
        <v>2501</v>
      </c>
      <c r="V15" s="419">
        <v>1702</v>
      </c>
    </row>
    <row r="16" spans="1:22" ht="30" customHeight="1">
      <c r="A16" s="417" t="s">
        <v>538</v>
      </c>
      <c r="B16" s="418">
        <f t="shared" si="3"/>
        <v>168733</v>
      </c>
      <c r="C16" s="378">
        <f t="shared" si="0"/>
        <v>0</v>
      </c>
      <c r="D16" s="419">
        <v>0</v>
      </c>
      <c r="E16" s="419">
        <v>0</v>
      </c>
      <c r="F16" s="419">
        <v>0</v>
      </c>
      <c r="G16" s="378">
        <f t="shared" si="1"/>
        <v>168733</v>
      </c>
      <c r="H16" s="419">
        <v>111187</v>
      </c>
      <c r="I16" s="419">
        <v>50866</v>
      </c>
      <c r="J16" s="419">
        <v>4580</v>
      </c>
      <c r="K16" s="419">
        <v>0</v>
      </c>
      <c r="L16" s="419">
        <v>0</v>
      </c>
      <c r="M16" s="419">
        <v>0</v>
      </c>
      <c r="N16" s="419">
        <v>0</v>
      </c>
      <c r="O16" s="419">
        <v>0</v>
      </c>
      <c r="P16" s="419">
        <v>0</v>
      </c>
      <c r="Q16" s="419">
        <v>0</v>
      </c>
      <c r="R16" s="419">
        <v>0</v>
      </c>
      <c r="S16" s="419">
        <v>0</v>
      </c>
      <c r="T16" s="419">
        <v>2100</v>
      </c>
      <c r="U16" s="419">
        <v>0</v>
      </c>
      <c r="V16" s="419">
        <v>0</v>
      </c>
    </row>
    <row r="17" spans="1:22" ht="30" customHeight="1">
      <c r="A17" s="480" t="s">
        <v>539</v>
      </c>
      <c r="B17" s="422">
        <f t="shared" si="3"/>
        <v>3620</v>
      </c>
      <c r="C17" s="268">
        <f t="shared" si="0"/>
        <v>0</v>
      </c>
      <c r="D17" s="423">
        <v>0</v>
      </c>
      <c r="E17" s="423">
        <v>0</v>
      </c>
      <c r="F17" s="423">
        <v>0</v>
      </c>
      <c r="G17" s="268">
        <f t="shared" si="1"/>
        <v>3620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3">
        <v>0</v>
      </c>
      <c r="N17" s="423">
        <v>0</v>
      </c>
      <c r="O17" s="423">
        <v>0</v>
      </c>
      <c r="P17" s="423">
        <v>0</v>
      </c>
      <c r="Q17" s="423">
        <v>0</v>
      </c>
      <c r="R17" s="423">
        <v>0</v>
      </c>
      <c r="S17" s="423">
        <v>0</v>
      </c>
      <c r="T17" s="423">
        <v>3620</v>
      </c>
      <c r="U17" s="423">
        <v>0</v>
      </c>
      <c r="V17" s="423">
        <v>0</v>
      </c>
    </row>
    <row r="18" spans="1:22" ht="13.5">
      <c r="A18" s="505" t="s">
        <v>594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634" t="s">
        <v>597</v>
      </c>
      <c r="T18" s="634"/>
      <c r="U18" s="615"/>
      <c r="V18" s="615"/>
    </row>
    <row r="19" spans="1:22" ht="12.75">
      <c r="A19" s="623" t="s">
        <v>540</v>
      </c>
      <c r="B19" s="623"/>
      <c r="C19" s="623"/>
      <c r="D19" s="481"/>
      <c r="E19" s="481"/>
      <c r="F19" s="481"/>
      <c r="G19" s="482"/>
      <c r="H19" s="482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624" t="s">
        <v>541</v>
      </c>
      <c r="T19" s="624"/>
      <c r="U19" s="481"/>
      <c r="V19" s="481"/>
    </row>
  </sheetData>
  <mergeCells count="10">
    <mergeCell ref="A1:L1"/>
    <mergeCell ref="M1:V1"/>
    <mergeCell ref="M4:M5"/>
    <mergeCell ref="S18:V18"/>
    <mergeCell ref="A19:C19"/>
    <mergeCell ref="S19:T19"/>
    <mergeCell ref="B3:B5"/>
    <mergeCell ref="C3:F3"/>
    <mergeCell ref="G3:L3"/>
    <mergeCell ref="M3:V3"/>
  </mergeCells>
  <printOptions/>
  <pageMargins left="0.45" right="0.33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2010-01-06T07:27:02Z</cp:lastPrinted>
  <dcterms:created xsi:type="dcterms:W3CDTF">2007-11-18T05:13:14Z</dcterms:created>
  <dcterms:modified xsi:type="dcterms:W3CDTF">2010-04-05T01:40:47Z</dcterms:modified>
  <cp:category/>
  <cp:version/>
  <cp:contentType/>
  <cp:contentStatus/>
</cp:coreProperties>
</file>