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165" windowHeight="8250" tabRatio="887" firstSheet="20" activeTab="24"/>
  </bookViews>
  <sheets>
    <sheet name="1.자동차등록 " sheetId="1" r:id="rId1"/>
    <sheet name="1-1.시별자동차등록" sheetId="2" r:id="rId2"/>
    <sheet name="2.업종별운수업체" sheetId="3" r:id="rId3"/>
    <sheet name="3.영업용자동차 업종별 수송" sheetId="4" r:id="rId4"/>
    <sheet name="4.천연가스버스현황" sheetId="5" r:id="rId5"/>
    <sheet name="5.자전거도로현황" sheetId="6" r:id="rId6"/>
    <sheet name="6.주차장  " sheetId="7" r:id="rId7"/>
    <sheet name="7.항공수송" sheetId="8" r:id="rId8"/>
    <sheet name="8.정기항공노선(1)대한항공" sheetId="9" r:id="rId9"/>
    <sheet name="8.정기항공노선(2)아시아나항공" sheetId="10" r:id="rId10"/>
    <sheet name="8.정기항공노선(3)제주항공(2)" sheetId="11" r:id="rId11"/>
    <sheet name="8.정기항공노선(4)에어부산 (2)" sheetId="12" r:id="rId12"/>
    <sheet name="8.정기항공노선(5)진에어 (2)" sheetId="13" r:id="rId13"/>
    <sheet name="8.정기항공노선(6)이스타항공 (2)" sheetId="14" r:id="rId14"/>
    <sheet name="8.정기항공노선(7)티웨이항공 (2)" sheetId="15" r:id="rId15"/>
    <sheet name="9.항공노선별수송(1)대한항공 (2)" sheetId="16" r:id="rId16"/>
    <sheet name="9.항공노선별수송(2)아시아나항공 (2)" sheetId="17" r:id="rId17"/>
    <sheet name="9.항공노선별수송(3)제주항공 (2)" sheetId="18" r:id="rId18"/>
    <sheet name="9.항공노선별수송(4)진에어 (2)" sheetId="19" r:id="rId19"/>
    <sheet name="9.항공노선별수송(5)에어부산 (2)" sheetId="20" r:id="rId20"/>
    <sheet name="9.항공노선별수송(6)이스타항공 (2)" sheetId="21" r:id="rId21"/>
    <sheet name="9.항공노선별수송(7)티웨이항공 (2)" sheetId="22" r:id="rId22"/>
    <sheet name="10.선박등록  " sheetId="23" r:id="rId23"/>
    <sheet name="11.여객선수송 " sheetId="24" r:id="rId24"/>
    <sheet name="12.정기여객선수송(1)" sheetId="25" r:id="rId25"/>
    <sheet name="12.정기여객선수송(2)" sheetId="26" r:id="rId26"/>
    <sheet name="12.정기여객선수송(3)" sheetId="27" r:id="rId27"/>
    <sheet name="12.정기여객선수송(4)" sheetId="28" r:id="rId28"/>
    <sheet name="13.정기여객선취항 " sheetId="29" r:id="rId29"/>
    <sheet name="14.해운화물수송" sheetId="30" r:id="rId30"/>
    <sheet name="14.해운화물수송(월별)" sheetId="31" r:id="rId31"/>
    <sheet name="14-1.제주항" sheetId="32" r:id="rId32"/>
    <sheet name="14-2.서귀포항" sheetId="33" r:id="rId33"/>
    <sheet name="14-3.애월항" sheetId="34" r:id="rId34"/>
    <sheet name="14-4.한림항" sheetId="35" r:id="rId35"/>
    <sheet name="14-5.성산포항" sheetId="36" r:id="rId36"/>
    <sheet name="14-6.화순항" sheetId="37" r:id="rId37"/>
    <sheet name="15.항로표지 시설  " sheetId="38" r:id="rId38"/>
    <sheet name="16.관광사업체등록" sheetId="39" r:id="rId39"/>
    <sheet name="17.주요관광지방문객수" sheetId="40" r:id="rId40"/>
    <sheet name="18.국적별외국인방문객" sheetId="41" r:id="rId41"/>
    <sheet name="19.교통수단및여행형태별 방문객" sheetId="42" r:id="rId42"/>
    <sheet name="20.지정(법정)관광지 현황 및 방문객수" sheetId="43" r:id="rId43"/>
    <sheet name="21.관광지별관광인원및관람료수입 " sheetId="44" r:id="rId44"/>
    <sheet name="21.관광지별관광인원및관람료수입 (2)" sheetId="45" r:id="rId45"/>
    <sheet name="22.관광지 지정" sheetId="46" r:id="rId46"/>
    <sheet name="23.해수욕장이용" sheetId="47" r:id="rId47"/>
    <sheet name="24.관광호텔등록 " sheetId="48" r:id="rId48"/>
    <sheet name="25.우편시설 " sheetId="49" r:id="rId49"/>
    <sheet name="26.우편물취급" sheetId="50" r:id="rId50"/>
    <sheet name="27.우편요금수입" sheetId="51" r:id="rId51"/>
    <sheet name="28.통신선로시설" sheetId="52" r:id="rId52"/>
    <sheet name="--------" sheetId="53" state="veryHidden" r:id="rId53"/>
    <sheet name="VXXXXXXX" sheetId="54" state="veryHidden" r:id="rId54"/>
  </sheets>
  <externalReferences>
    <externalReference r:id="rId57"/>
  </externalReferences>
  <definedNames>
    <definedName name="_xlnm.Print_Area" localSheetId="0">'1.자동차등록 '!$A$1:$Y$25</definedName>
    <definedName name="_xlnm.Print_Area" localSheetId="22">'10.선박등록  '!$A$1:$R$14</definedName>
    <definedName name="_xlnm.Print_Area" localSheetId="1">'1-1.시별자동차등록'!$A$1:$N$26</definedName>
    <definedName name="_xlnm.Print_Area" localSheetId="23">'11.여객선수송 '!$A$1:$H$14</definedName>
    <definedName name="_xlnm.Print_Area" localSheetId="24">'12.정기여객선수송(1)'!$A$1:$P$26</definedName>
    <definedName name="_xlnm.Print_Area" localSheetId="25">'12.정기여객선수송(2)'!$A$1:$P$25</definedName>
    <definedName name="_xlnm.Print_Area" localSheetId="26">'12.정기여객선수송(3)'!$A$1:$P$27</definedName>
    <definedName name="_xlnm.Print_Area" localSheetId="27">'12.정기여객선수송(4)'!$A$1:$P$27</definedName>
    <definedName name="_xlnm.Print_Area" localSheetId="29">'14.해운화물수송'!$A$1:$S$21</definedName>
    <definedName name="_xlnm.Print_Area" localSheetId="30">'14.해운화물수송(월별)'!$A$1:$S$22</definedName>
    <definedName name="_xlnm.Print_Area" localSheetId="31">'14-1.제주항'!$A$1:$R$23</definedName>
    <definedName name="_xlnm.Print_Area" localSheetId="32">'14-2.서귀포항'!$A$1:$R$24</definedName>
    <definedName name="_xlnm.Print_Area" localSheetId="33">'14-3.애월항'!$A$1:$R$24</definedName>
    <definedName name="_xlnm.Print_Area" localSheetId="34">'14-4.한림항'!$A$1:$R$23</definedName>
    <definedName name="_xlnm.Print_Area" localSheetId="35">'14-5.성산포항'!$A$1:$R$23</definedName>
    <definedName name="_xlnm.Print_Area" localSheetId="36">'14-6.화순항'!$A$1:$R$23</definedName>
    <definedName name="_xlnm.Print_Area" localSheetId="37">'15.항로표지 시설  '!$A$1:$N$12</definedName>
    <definedName name="_xlnm.Print_Area" localSheetId="38">'16.관광사업체등록'!$A$1:$P$25</definedName>
    <definedName name="_xlnm.Print_Area" localSheetId="39">'17.주요관광지방문객수'!$A$1:$M$27</definedName>
    <definedName name="_xlnm.Print_Area" localSheetId="40">'18.국적별외국인방문객'!$A$1:$K$12</definedName>
    <definedName name="_xlnm.Print_Area" localSheetId="41">'19.교통수단및여행형태별 방문객'!$A$1:$G$25</definedName>
    <definedName name="_xlnm.Print_Area" localSheetId="2">'2.업종별운수업체'!$A$1:$N$11</definedName>
    <definedName name="_xlnm.Print_Area" localSheetId="42">'20.지정(법정)관광지 현황 및 방문객수'!$A$1:$H$23</definedName>
    <definedName name="_xlnm.Print_Area" localSheetId="43">'21.관광지별관광인원및관람료수입 '!$A$1:$J$27</definedName>
    <definedName name="_xlnm.Print_Area" localSheetId="44">'21.관광지별관광인원및관람료수입 (2)'!$A$1:$J$30</definedName>
    <definedName name="_xlnm.Print_Area" localSheetId="45">'22.관광지 지정'!$A$1:$F$24</definedName>
    <definedName name="_xlnm.Print_Area" localSheetId="47">'24.관광호텔등록 '!$A$1:$P$22</definedName>
    <definedName name="_xlnm.Print_Area" localSheetId="48">'25.우편시설 '!$A$1:$K$21</definedName>
    <definedName name="_xlnm.Print_Area" localSheetId="49">'26.우편물취급'!$A$1:$R$16</definedName>
    <definedName name="_xlnm.Print_Area" localSheetId="51">'28.통신선로시설'!$A$1:$Q$11</definedName>
    <definedName name="_xlnm.Print_Area" localSheetId="3">'3.영업용자동차 업종별 수송'!$A$1:$V$29</definedName>
    <definedName name="_xlnm.Print_Area" localSheetId="4">'4.천연가스버스현황'!$A$1:$R$10</definedName>
    <definedName name="_xlnm.Print_Area" localSheetId="5">'5.자전거도로현황'!$A$1:$R$10</definedName>
    <definedName name="_xlnm.Print_Area" localSheetId="6">'6.주차장  '!$A$1:$N$12</definedName>
    <definedName name="_xlnm.Print_Area" localSheetId="7">'7.항공수송'!$A$1:$N$26</definedName>
    <definedName name="_xlnm.Print_Area" localSheetId="8">'8.정기항공노선(1)대한항공'!$A$1:$J$25</definedName>
    <definedName name="_xlnm.Print_Area" localSheetId="9">'8.정기항공노선(2)아시아나항공'!$A$1:$J$21</definedName>
    <definedName name="_xlnm.Print_Area" localSheetId="13">'8.정기항공노선(6)이스타항공 (2)'!$A$1:$J$13</definedName>
    <definedName name="_xlnm.Print_Area" localSheetId="14">'8.정기항공노선(7)티웨이항공 (2)'!$A$1:$J$12</definedName>
    <definedName name="_xlnm.Print_Area" localSheetId="15">'9.항공노선별수송(1)대한항공 (2)'!$A$1:$J$35</definedName>
    <definedName name="_xlnm.Print_Area" localSheetId="16">'9.항공노선별수송(2)아시아나항공 (2)'!$A$1:$J$33</definedName>
    <definedName name="_xlnm.Print_Area" localSheetId="17">'9.항공노선별수송(3)제주항공 (2)'!$A$1:$J$21</definedName>
    <definedName name="_xlnm.Print_Area" localSheetId="18">'9.항공노선별수송(4)진에어 (2)'!$A$1:$L$16</definedName>
    <definedName name="_xlnm.Print_Area" localSheetId="19">'9.항공노선별수송(5)에어부산 (2)'!$A$1:$E$17</definedName>
    <definedName name="_xlnm.Print_Area" localSheetId="20">'9.항공노선별수송(6)이스타항공 (2)'!$A$1:$F$19</definedName>
    <definedName name="_xlnm.Print_Area" localSheetId="21">'9.항공노선별수송(7)티웨이항공 (2)'!$A$1:$E$13</definedName>
  </definedNames>
  <calcPr fullCalcOnLoad="1"/>
</workbook>
</file>

<file path=xl/sharedStrings.xml><?xml version="1.0" encoding="utf-8"?>
<sst xmlns="http://schemas.openxmlformats.org/spreadsheetml/2006/main" count="5476" uniqueCount="1671">
  <si>
    <t xml:space="preserve">자료 : 한국공항공사  제주지역본부          </t>
  </si>
  <si>
    <t>제주→창사</t>
  </si>
  <si>
    <r>
      <t>Jeju</t>
    </r>
    <r>
      <rPr>
        <sz val="8"/>
        <rFont val="돋움"/>
        <family val="3"/>
      </rPr>
      <t>→</t>
    </r>
    <r>
      <rPr>
        <sz val="8"/>
        <rFont val="Arial"/>
        <family val="2"/>
      </rPr>
      <t>Changsa</t>
    </r>
  </si>
  <si>
    <t>제주→푸동</t>
  </si>
  <si>
    <r>
      <t>Jeju</t>
    </r>
    <r>
      <rPr>
        <sz val="8"/>
        <rFont val="돋움"/>
        <family val="3"/>
      </rPr>
      <t>→</t>
    </r>
    <r>
      <rPr>
        <sz val="8"/>
        <rFont val="Arial"/>
        <family val="2"/>
      </rPr>
      <t>Pudong</t>
    </r>
  </si>
  <si>
    <t>푸동→제주</t>
  </si>
  <si>
    <r>
      <t>Pudong</t>
    </r>
    <r>
      <rPr>
        <sz val="8"/>
        <rFont val="돋움"/>
        <family val="3"/>
      </rPr>
      <t>→</t>
    </r>
    <r>
      <rPr>
        <sz val="8"/>
        <rFont val="Arial"/>
        <family val="2"/>
      </rPr>
      <t>Jeju</t>
    </r>
  </si>
  <si>
    <r>
      <t>Seoul</t>
    </r>
    <r>
      <rPr>
        <sz val="8"/>
        <rFont val="굴림"/>
        <family val="3"/>
      </rPr>
      <t>→</t>
    </r>
    <r>
      <rPr>
        <sz val="8"/>
        <rFont val="Arial"/>
        <family val="2"/>
      </rPr>
      <t>Jeju</t>
    </r>
  </si>
  <si>
    <t xml:space="preserve">자료 : 한국공항공사  제주지역본부       </t>
  </si>
  <si>
    <t>Fright</t>
  </si>
  <si>
    <t xml:space="preserve">자료 : 한국공항공사 제주지역본부  </t>
  </si>
  <si>
    <t xml:space="preserve">자료 : 한국공항공사 제주지역본부  </t>
  </si>
  <si>
    <t>제주→군산</t>
  </si>
  <si>
    <r>
      <t>Jeju</t>
    </r>
    <r>
      <rPr>
        <sz val="8"/>
        <rFont val="굴림"/>
        <family val="3"/>
      </rPr>
      <t>→</t>
    </r>
    <r>
      <rPr>
        <sz val="8"/>
        <rFont val="Arial"/>
        <family val="2"/>
      </rPr>
      <t>Gunsan</t>
    </r>
  </si>
  <si>
    <t>군산→제주</t>
  </si>
  <si>
    <t>Gunsan→Jeju</t>
  </si>
  <si>
    <t xml:space="preserve">자료 : 한국공항공사  제주지역본부            </t>
  </si>
  <si>
    <r>
      <t xml:space="preserve">   9. </t>
    </r>
    <r>
      <rPr>
        <b/>
        <sz val="12"/>
        <rFont val="굴림"/>
        <family val="3"/>
      </rPr>
      <t>항공</t>
    </r>
    <r>
      <rPr>
        <b/>
        <sz val="12"/>
        <rFont val="Arial"/>
        <family val="2"/>
      </rPr>
      <t xml:space="preserve"> </t>
    </r>
    <r>
      <rPr>
        <b/>
        <sz val="12"/>
        <rFont val="굴림"/>
        <family val="3"/>
      </rPr>
      <t>노선별</t>
    </r>
    <r>
      <rPr>
        <b/>
        <sz val="12"/>
        <rFont val="Arial"/>
        <family val="2"/>
      </rPr>
      <t xml:space="preserve"> </t>
    </r>
    <r>
      <rPr>
        <b/>
        <sz val="12"/>
        <rFont val="굴림"/>
        <family val="3"/>
      </rPr>
      <t>수송</t>
    </r>
    <r>
      <rPr>
        <b/>
        <sz val="12"/>
        <rFont val="Arial"/>
        <family val="2"/>
      </rPr>
      <t>(</t>
    </r>
    <r>
      <rPr>
        <b/>
        <sz val="12"/>
        <rFont val="굴림"/>
        <family val="3"/>
      </rPr>
      <t>계속</t>
    </r>
    <r>
      <rPr>
        <b/>
        <sz val="12"/>
        <rFont val="Arial"/>
        <family val="2"/>
      </rPr>
      <t>)               Transportation by Airline Routes(Cont'd)</t>
    </r>
  </si>
  <si>
    <t xml:space="preserve">   주 : 1) 정기편, 여객기, 유임승객 기준</t>
  </si>
  <si>
    <t xml:space="preserve">         2) 국제선은 외국항공사 포함</t>
  </si>
  <si>
    <t xml:space="preserve">   주 : 1) 대한항공 정기노선 정기편(출발+도착)</t>
  </si>
  <si>
    <t xml:space="preserve">         2) 연간취항률 = (정기운항편수-결항편수)/정기운항편수 * 100</t>
  </si>
  <si>
    <t>2 0 1 1</t>
  </si>
  <si>
    <t xml:space="preserve">   주 : 1) 아시아나항공 정기노선 정기편(출발+도착)</t>
  </si>
  <si>
    <t xml:space="preserve">   주 : 1) 제주항공 정기노선 정기편(출발+도착)</t>
  </si>
  <si>
    <t xml:space="preserve">   주 : 1) 에어부산 정기노선 정기편(출발+도착)</t>
  </si>
  <si>
    <r>
      <rPr>
        <b/>
        <sz val="10"/>
        <rFont val="굴림"/>
        <family val="3"/>
      </rPr>
      <t xml:space="preserve">국    제     선                                                </t>
    </r>
    <r>
      <rPr>
        <b/>
        <sz val="10"/>
        <rFont val="Arial"/>
        <family val="2"/>
      </rPr>
      <t xml:space="preserve">                  </t>
    </r>
  </si>
  <si>
    <t xml:space="preserve">   주 : 1) 진에어 정기노선 정기편(출발+도착)</t>
  </si>
  <si>
    <t xml:space="preserve">         2) 연간취항률 = (정기운항편수-결항편수)/정기운항편수 * 100</t>
  </si>
  <si>
    <t xml:space="preserve">   주 : 1) 이스타항공 정기노선 정기편(출발+도착)</t>
  </si>
  <si>
    <r>
      <t xml:space="preserve">   </t>
    </r>
    <r>
      <rPr>
        <sz val="11"/>
        <rFont val="굴림"/>
        <family val="3"/>
      </rPr>
      <t>주</t>
    </r>
    <r>
      <rPr>
        <sz val="11"/>
        <rFont val="Arial"/>
        <family val="2"/>
      </rPr>
      <t xml:space="preserve"> : 1) </t>
    </r>
    <r>
      <rPr>
        <sz val="11"/>
        <rFont val="굴림"/>
        <family val="3"/>
      </rPr>
      <t>티웨이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정기노선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정기편</t>
    </r>
    <r>
      <rPr>
        <sz val="11"/>
        <rFont val="Arial"/>
        <family val="2"/>
      </rPr>
      <t>(</t>
    </r>
    <r>
      <rPr>
        <sz val="11"/>
        <rFont val="굴림"/>
        <family val="3"/>
      </rPr>
      <t>출발</t>
    </r>
    <r>
      <rPr>
        <sz val="11"/>
        <rFont val="Arial"/>
        <family val="2"/>
      </rPr>
      <t>+</t>
    </r>
    <r>
      <rPr>
        <sz val="11"/>
        <rFont val="굴림"/>
        <family val="3"/>
      </rPr>
      <t>도착</t>
    </r>
    <r>
      <rPr>
        <sz val="11"/>
        <rFont val="Arial"/>
        <family val="2"/>
      </rPr>
      <t>)</t>
    </r>
  </si>
  <si>
    <r>
      <t xml:space="preserve">         2) </t>
    </r>
    <r>
      <rPr>
        <sz val="11"/>
        <rFont val="돋움"/>
        <family val="3"/>
      </rPr>
      <t>연간취항률</t>
    </r>
    <r>
      <rPr>
        <sz val="11"/>
        <rFont val="Arial"/>
        <family val="2"/>
      </rPr>
      <t xml:space="preserve"> = (</t>
    </r>
    <r>
      <rPr>
        <sz val="11"/>
        <rFont val="돋움"/>
        <family val="3"/>
      </rPr>
      <t>정기운항편수</t>
    </r>
    <r>
      <rPr>
        <sz val="11"/>
        <rFont val="Arial"/>
        <family val="2"/>
      </rPr>
      <t>-</t>
    </r>
    <r>
      <rPr>
        <sz val="11"/>
        <rFont val="돋움"/>
        <family val="3"/>
      </rPr>
      <t>결항편수</t>
    </r>
    <r>
      <rPr>
        <sz val="11"/>
        <rFont val="Arial"/>
        <family val="2"/>
      </rPr>
      <t>)/</t>
    </r>
    <r>
      <rPr>
        <sz val="11"/>
        <rFont val="돋움"/>
        <family val="3"/>
      </rPr>
      <t>정기운항편수</t>
    </r>
    <r>
      <rPr>
        <sz val="11"/>
        <rFont val="Arial"/>
        <family val="2"/>
      </rPr>
      <t xml:space="preserve"> * 100</t>
    </r>
  </si>
  <si>
    <t>2 0 0 7</t>
  </si>
  <si>
    <t>2 0 1 1</t>
  </si>
  <si>
    <t>2 0 0 7</t>
  </si>
  <si>
    <t>2 0 0 9</t>
  </si>
  <si>
    <t>2 0 1 0</t>
  </si>
  <si>
    <t>2 0 1 1</t>
  </si>
  <si>
    <t xml:space="preserve"> 주 : 1) 대한항공 정기편, 여객 : 유아 제외</t>
  </si>
  <si>
    <t xml:space="preserve">       2) 화물량 : 수하물, 우편 제외</t>
  </si>
  <si>
    <t xml:space="preserve"> 주 : 1) 아시아나항공 정기편, 여객 : 유아 제외</t>
  </si>
  <si>
    <t xml:space="preserve">       2) 화물량 : 수하물,우편 제외</t>
  </si>
  <si>
    <t>2 0 0 7</t>
  </si>
  <si>
    <t>2 0 0 8</t>
  </si>
  <si>
    <t>2 0 0 9</t>
  </si>
  <si>
    <t>2 0 1 0</t>
  </si>
  <si>
    <t xml:space="preserve">   주 : 1) 제주항공 정기편 수송실적, 여객 : 유아 제외</t>
  </si>
  <si>
    <t xml:space="preserve">         2) 화물량 : 수하물,우편 제외</t>
  </si>
  <si>
    <t>2 0 0 8</t>
  </si>
  <si>
    <t>2 0 0 9</t>
  </si>
  <si>
    <t>2 0 1 0</t>
  </si>
  <si>
    <t>2 0 1 1</t>
  </si>
  <si>
    <t>2 0 1 1</t>
  </si>
  <si>
    <t xml:space="preserve">   주 : 1) 진에어 정기편 수송실적, 여객 : 유아제외</t>
  </si>
  <si>
    <t>2 0 0 8</t>
  </si>
  <si>
    <t>2 0 1 1</t>
  </si>
  <si>
    <t xml:space="preserve">         2) 화물량 : 수하물, 우편 제외</t>
  </si>
  <si>
    <t xml:space="preserve">   주 : 1) 에어부산 정기편, 여객 : 유아 제외</t>
  </si>
  <si>
    <t xml:space="preserve"> 주 : 1) 이스타항공 정기편 수송실적, 여객 : 유아 제외</t>
  </si>
  <si>
    <t>2 0 1 0</t>
  </si>
  <si>
    <t>2 0 1 0</t>
  </si>
  <si>
    <t xml:space="preserve"> 주 : 1) 티웨이항공 정기편 수송실적, 여객 : 유아 제외</t>
  </si>
  <si>
    <t xml:space="preserve">       2) 화물 : 우편물, 수화물 제외</t>
  </si>
  <si>
    <t>Note : The amount of cargo transportation means weight</t>
  </si>
  <si>
    <r>
      <t xml:space="preserve">12 </t>
    </r>
    <r>
      <rPr>
        <b/>
        <sz val="18"/>
        <rFont val="굴림"/>
        <family val="3"/>
      </rPr>
      <t>정기여객선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   Transportation of Regular Passenger Vessels(Cont'd)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</si>
  <si>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여객</t>
    </r>
    <r>
      <rPr>
        <sz val="10"/>
        <rFont val="Arial"/>
        <family val="2"/>
      </rPr>
      <t>-</t>
    </r>
    <r>
      <rPr>
        <sz val="10"/>
        <rFont val="굴림"/>
        <family val="3"/>
      </rPr>
      <t>천명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화물</t>
    </r>
    <r>
      <rPr>
        <sz val="10"/>
        <rFont val="Arial"/>
        <family val="2"/>
      </rPr>
      <t>-</t>
    </r>
    <r>
      <rPr>
        <sz val="10"/>
        <rFont val="굴림"/>
        <family val="3"/>
      </rPr>
      <t>천톤</t>
    </r>
    <r>
      <rPr>
        <sz val="10"/>
        <rFont val="Arial"/>
        <family val="2"/>
      </rPr>
      <t>)</t>
    </r>
  </si>
  <si>
    <t>(Unit : passenger-thousand person, freight-thousand ton)</t>
  </si>
  <si>
    <t>여객선
종류별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</si>
  <si>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완도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</si>
  <si>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Wando</t>
    </r>
  </si>
  <si>
    <r>
      <t>모슬포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마라도</t>
    </r>
    <r>
      <rPr>
        <sz val="10"/>
        <rFont val="Arial"/>
        <family val="2"/>
      </rPr>
      <t xml:space="preserve"> </t>
    </r>
  </si>
  <si>
    <r>
      <t xml:space="preserve">Moseulpo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Marado </t>
    </r>
  </si>
  <si>
    <r>
      <t>척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</si>
  <si>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</si>
  <si>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</si>
  <si>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t>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항</t>
    </r>
  </si>
  <si>
    <r>
      <t>수송량</t>
    </r>
    <r>
      <rPr>
        <sz val="10"/>
        <rFont val="Arial"/>
        <family val="2"/>
      </rPr>
      <t>Volume of transportation</t>
    </r>
  </si>
  <si>
    <r>
      <t>수송량</t>
    </r>
    <r>
      <rPr>
        <sz val="10"/>
        <rFont val="Arial"/>
        <family val="2"/>
      </rPr>
      <t xml:space="preserve"> Volume of transportation</t>
    </r>
  </si>
  <si>
    <r>
      <t>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</si>
  <si>
    <r>
      <t>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</si>
  <si>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객</t>
    </r>
  </si>
  <si>
    <r>
      <t>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물</t>
    </r>
  </si>
  <si>
    <r>
      <t>화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물</t>
    </r>
  </si>
  <si>
    <t>월    별</t>
  </si>
  <si>
    <t>Gross</t>
  </si>
  <si>
    <t>Month</t>
  </si>
  <si>
    <t>vessels</t>
  </si>
  <si>
    <t>ton</t>
  </si>
  <si>
    <t>Capacity</t>
  </si>
  <si>
    <t>operation</t>
  </si>
  <si>
    <t>…</t>
  </si>
  <si>
    <t>May</t>
  </si>
  <si>
    <r>
      <t xml:space="preserve"> 12. </t>
    </r>
    <r>
      <rPr>
        <b/>
        <sz val="18"/>
        <rFont val="굴림"/>
        <family val="3"/>
      </rPr>
      <t>정기여객선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   Transportation of Regular Passenger Vessels(Cont'd)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</si>
  <si>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인천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</si>
  <si>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Incheon</t>
    </r>
  </si>
  <si>
    <r>
      <t>제 주 ↔ 녹동</t>
    </r>
    <r>
      <rPr>
        <vertAlign val="superscript"/>
        <sz val="10"/>
        <rFont val="굴림"/>
        <family val="3"/>
      </rPr>
      <t>1)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</si>
  <si>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Nokdong</t>
    </r>
  </si>
  <si>
    <r>
      <t>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항</t>
    </r>
  </si>
  <si>
    <r>
      <t>수</t>
    </r>
    <r>
      <rPr>
        <sz val="9"/>
        <rFont val="Arial"/>
        <family val="2"/>
      </rPr>
      <t xml:space="preserve">   </t>
    </r>
    <r>
      <rPr>
        <sz val="9"/>
        <rFont val="굴림"/>
        <family val="3"/>
      </rPr>
      <t>송</t>
    </r>
    <r>
      <rPr>
        <sz val="9"/>
        <rFont val="Arial"/>
        <family val="2"/>
      </rPr>
      <t xml:space="preserve">   </t>
    </r>
    <r>
      <rPr>
        <sz val="9"/>
        <rFont val="굴림"/>
        <family val="3"/>
      </rPr>
      <t xml:space="preserve">량
</t>
    </r>
    <r>
      <rPr>
        <sz val="9"/>
        <rFont val="Arial"/>
        <family val="2"/>
      </rPr>
      <t>Volume of transportation</t>
    </r>
  </si>
  <si>
    <r>
      <t>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</si>
  <si>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t>승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선</t>
    </r>
  </si>
  <si>
    <r>
      <t>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</si>
  <si>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t>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원</t>
    </r>
  </si>
  <si>
    <t>Vessels</t>
  </si>
  <si>
    <r>
      <t xml:space="preserve">1 </t>
    </r>
    <r>
      <rPr>
        <sz val="10"/>
        <color indexed="8"/>
        <rFont val="굴림"/>
        <family val="3"/>
      </rPr>
      <t>월</t>
    </r>
  </si>
  <si>
    <r>
      <t xml:space="preserve">2 </t>
    </r>
    <r>
      <rPr>
        <sz val="10"/>
        <color indexed="8"/>
        <rFont val="굴림"/>
        <family val="3"/>
      </rPr>
      <t>월</t>
    </r>
  </si>
  <si>
    <r>
      <t xml:space="preserve">3 </t>
    </r>
    <r>
      <rPr>
        <sz val="10"/>
        <color indexed="8"/>
        <rFont val="굴림"/>
        <family val="3"/>
      </rPr>
      <t>월</t>
    </r>
  </si>
  <si>
    <r>
      <t xml:space="preserve">4 </t>
    </r>
    <r>
      <rPr>
        <sz val="10"/>
        <color indexed="8"/>
        <rFont val="굴림"/>
        <family val="3"/>
      </rPr>
      <t>월</t>
    </r>
  </si>
  <si>
    <r>
      <t xml:space="preserve">5 </t>
    </r>
    <r>
      <rPr>
        <sz val="10"/>
        <color indexed="8"/>
        <rFont val="굴림"/>
        <family val="3"/>
      </rPr>
      <t>월</t>
    </r>
  </si>
  <si>
    <r>
      <t xml:space="preserve">6 </t>
    </r>
    <r>
      <rPr>
        <sz val="10"/>
        <color indexed="8"/>
        <rFont val="굴림"/>
        <family val="3"/>
      </rPr>
      <t>월</t>
    </r>
  </si>
  <si>
    <r>
      <t xml:space="preserve">7 </t>
    </r>
    <r>
      <rPr>
        <sz val="10"/>
        <color indexed="8"/>
        <rFont val="굴림"/>
        <family val="3"/>
      </rPr>
      <t>월</t>
    </r>
  </si>
  <si>
    <r>
      <t xml:space="preserve">8 </t>
    </r>
    <r>
      <rPr>
        <sz val="10"/>
        <color indexed="8"/>
        <rFont val="굴림"/>
        <family val="3"/>
      </rPr>
      <t>월</t>
    </r>
  </si>
  <si>
    <r>
      <t xml:space="preserve">9 </t>
    </r>
    <r>
      <rPr>
        <sz val="10"/>
        <color indexed="8"/>
        <rFont val="굴림"/>
        <family val="3"/>
      </rPr>
      <t>월</t>
    </r>
  </si>
  <si>
    <r>
      <t xml:space="preserve">10 </t>
    </r>
    <r>
      <rPr>
        <sz val="10"/>
        <color indexed="8"/>
        <rFont val="굴림"/>
        <family val="3"/>
      </rPr>
      <t>월</t>
    </r>
  </si>
  <si>
    <r>
      <t xml:space="preserve">11 </t>
    </r>
    <r>
      <rPr>
        <sz val="10"/>
        <color indexed="8"/>
        <rFont val="굴림"/>
        <family val="3"/>
      </rPr>
      <t>월</t>
    </r>
  </si>
  <si>
    <r>
      <t xml:space="preserve">12 </t>
    </r>
    <r>
      <rPr>
        <sz val="10"/>
        <color indexed="8"/>
        <rFont val="굴림"/>
        <family val="3"/>
      </rPr>
      <t>월</t>
    </r>
  </si>
  <si>
    <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제주↔녹동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운항재개</t>
    </r>
    <r>
      <rPr>
        <sz val="10"/>
        <rFont val="Arial"/>
        <family val="2"/>
      </rPr>
      <t>('02. 3)</t>
    </r>
  </si>
  <si>
    <r>
      <t xml:space="preserve"> 12 .</t>
    </r>
    <r>
      <rPr>
        <b/>
        <sz val="14"/>
        <rFont val="굴림"/>
        <family val="3"/>
      </rPr>
      <t>정기여객선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수송</t>
    </r>
    <r>
      <rPr>
        <b/>
        <sz val="14"/>
        <rFont val="Arial"/>
        <family val="2"/>
      </rPr>
      <t>(</t>
    </r>
    <r>
      <rPr>
        <b/>
        <sz val="14"/>
        <rFont val="굴림"/>
        <family val="3"/>
      </rPr>
      <t>계속</t>
    </r>
    <r>
      <rPr>
        <b/>
        <sz val="14"/>
        <rFont val="Arial"/>
        <family val="2"/>
      </rPr>
      <t>)              Transportation of Regular Passenger Vessels(Cont'd)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</si>
  <si>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성산포</t>
    </r>
    <r>
      <rPr>
        <sz val="10"/>
        <rFont val="Arial"/>
        <family val="2"/>
      </rPr>
      <t>)</t>
    </r>
    <r>
      <rPr>
        <sz val="10"/>
        <rFont val="굴림"/>
        <family val="3"/>
      </rPr>
      <t>↔장흥</t>
    </r>
    <r>
      <rPr>
        <sz val="10"/>
        <rFont val="Arial"/>
        <family val="2"/>
      </rPr>
      <t>(</t>
    </r>
    <r>
      <rPr>
        <sz val="10"/>
        <rFont val="굴림"/>
        <family val="3"/>
      </rPr>
      <t>노력도</t>
    </r>
    <r>
      <rPr>
        <sz val="10"/>
        <rFont val="Arial"/>
        <family val="2"/>
      </rPr>
      <t xml:space="preserve">) </t>
    </r>
    <r>
      <rPr>
        <vertAlign val="superscript"/>
        <sz val="10"/>
        <rFont val="Arial"/>
        <family val="2"/>
      </rPr>
      <t>1)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</si>
  <si>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>Jangheung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</si>
  <si>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평택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2)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</si>
  <si>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Pyeongtaek  </t>
    </r>
  </si>
  <si>
    <t>연    별</t>
  </si>
  <si>
    <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량
</t>
    </r>
    <r>
      <rPr>
        <sz val="10"/>
        <rFont val="Arial"/>
        <family val="2"/>
      </rPr>
      <t>Volume of transportation</t>
    </r>
  </si>
  <si>
    <r>
      <t xml:space="preserve">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객</t>
    </r>
  </si>
  <si>
    <r>
      <t xml:space="preserve">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물</t>
    </r>
  </si>
  <si>
    <t xml:space="preserve">Source : Jeju Special Self-Governing Province Marine Development Div., Port Development Div., Busan Regional Maritime 
             Affairs  and Port Office  Jeju Maritime Management Div.     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</si>
  <si>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해양개발과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항만개발과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부산지방해양항만청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제주해양관리단</t>
    </r>
    <r>
      <rPr>
        <sz val="10"/>
        <rFont val="Arial"/>
        <family val="2"/>
      </rPr>
      <t xml:space="preserve">        </t>
    </r>
  </si>
  <si>
    <t xml:space="preserve">Source : Jeju Special Self-Governing Province Marine Development Div., Port Development Div., Busan Regional Maritime 
             Affairs  and Port Office  Jeju Maritime Management Div.     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</si>
  <si>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화물수송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톤수는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운임톤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기준임</t>
    </r>
  </si>
  <si>
    <t>…</t>
  </si>
  <si>
    <t>주 : 1) 제주(성산)↔장흥(노력도) 항로 취항('10. 7)</t>
  </si>
  <si>
    <t xml:space="preserve">      2) 제주 ↔ 평택 항로 취항('11.3)</t>
  </si>
  <si>
    <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</si>
  <si>
    <r>
      <t xml:space="preserve">제주↔목포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Mokpo</t>
    </r>
  </si>
  <si>
    <r>
      <t>씨스타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크루즈호
</t>
    </r>
    <r>
      <rPr>
        <sz val="10"/>
        <rFont val="Arial"/>
        <family val="2"/>
      </rPr>
      <t>Star Cruise</t>
    </r>
  </si>
  <si>
    <r>
      <t>한일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블루나래호
</t>
    </r>
    <r>
      <rPr>
        <sz val="10"/>
        <rFont val="Arial"/>
        <family val="2"/>
      </rPr>
      <t>Hanil Bluenarae</t>
    </r>
  </si>
  <si>
    <t>12:00
17:50</t>
  </si>
  <si>
    <t>10:40
16:40</t>
  </si>
  <si>
    <t>11. 12</t>
  </si>
  <si>
    <r>
      <t xml:space="preserve">제주↔인천
</t>
    </r>
    <r>
      <rPr>
        <sz val="11"/>
        <rFont val="Arial"/>
        <family val="2"/>
      </rPr>
      <t>Jeju</t>
    </r>
    <r>
      <rPr>
        <sz val="11"/>
        <rFont val="돋움"/>
        <family val="3"/>
      </rPr>
      <t>↔</t>
    </r>
    <r>
      <rPr>
        <sz val="11"/>
        <rFont val="Arial"/>
        <family val="2"/>
      </rPr>
      <t>Incheon</t>
    </r>
  </si>
  <si>
    <r>
      <t xml:space="preserve">제주↔평택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Pyeongta</t>
    </r>
    <r>
      <rPr>
        <sz val="10"/>
        <rFont val="굴림"/>
        <family val="3"/>
      </rPr>
      <t>다</t>
    </r>
  </si>
  <si>
    <t>세창 코델리아호
Sechang Cordelia</t>
  </si>
  <si>
    <t>11. 3</t>
  </si>
  <si>
    <r>
      <t xml:space="preserve">제주↔장흥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Jangheung</t>
    </r>
  </si>
  <si>
    <t>10:30
17:00</t>
  </si>
  <si>
    <t>오렌지2호
Orange No. 2</t>
  </si>
  <si>
    <t>11. 7</t>
  </si>
  <si>
    <r>
      <t xml:space="preserve">모슬포↔가파도
</t>
    </r>
    <r>
      <rPr>
        <sz val="10"/>
        <rFont val="Arial"/>
        <family val="2"/>
      </rPr>
      <t>Moseulpo</t>
    </r>
    <r>
      <rPr>
        <sz val="10"/>
        <rFont val="굴림"/>
        <family val="3"/>
      </rPr>
      <t>↔</t>
    </r>
    <r>
      <rPr>
        <sz val="10"/>
        <rFont val="Arial"/>
        <family val="2"/>
      </rPr>
      <t>Gapado</t>
    </r>
  </si>
  <si>
    <t>09:00
14:00</t>
  </si>
  <si>
    <t>09:40
14:40</t>
  </si>
  <si>
    <t>모슬포→마라도→
가파도(왕복)
Moseulpo→Marado→Gapado</t>
  </si>
  <si>
    <r>
      <t>21</t>
    </r>
    <r>
      <rPr>
        <sz val="10"/>
        <rFont val="돋움"/>
        <family val="3"/>
      </rPr>
      <t xml:space="preserve">삼영호
</t>
    </r>
    <r>
      <rPr>
        <sz val="10"/>
        <rFont val="Arial"/>
        <family val="2"/>
      </rPr>
      <t>21 Sam Yeong</t>
    </r>
  </si>
  <si>
    <t>11:00
16:00</t>
  </si>
  <si>
    <t>12:30
17:30</t>
  </si>
  <si>
    <t>10. 3</t>
  </si>
  <si>
    <t>10:00
12:00
14:00
15:00</t>
  </si>
  <si>
    <t>11:00
13:00
15:00
16:00</t>
  </si>
  <si>
    <r>
      <t>21</t>
    </r>
    <r>
      <rPr>
        <sz val="11"/>
        <rFont val="돋움"/>
        <family val="3"/>
      </rPr>
      <t>삼영호
21 Sam Yeong</t>
    </r>
  </si>
  <si>
    <r>
      <rPr>
        <sz val="11"/>
        <rFont val="돋움"/>
        <family val="3"/>
      </rPr>
      <t>주</t>
    </r>
    <r>
      <rPr>
        <sz val="11"/>
        <rFont val="Arial"/>
        <family val="2"/>
      </rPr>
      <t xml:space="preserve"> : 1)  </t>
    </r>
    <r>
      <rPr>
        <sz val="11"/>
        <rFont val="돋움"/>
        <family val="3"/>
      </rPr>
      <t>세창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코델리아호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취항</t>
    </r>
    <r>
      <rPr>
        <sz val="11"/>
        <rFont val="Arial"/>
        <family val="2"/>
      </rPr>
      <t xml:space="preserve">('11.3), </t>
    </r>
    <r>
      <rPr>
        <sz val="11"/>
        <rFont val="돋움"/>
        <family val="3"/>
      </rPr>
      <t>오렌지</t>
    </r>
    <r>
      <rPr>
        <sz val="11"/>
        <rFont val="Arial"/>
        <family val="2"/>
      </rPr>
      <t>2</t>
    </r>
    <r>
      <rPr>
        <sz val="11"/>
        <rFont val="돋움"/>
        <family val="3"/>
      </rPr>
      <t>호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취항</t>
    </r>
    <r>
      <rPr>
        <sz val="11"/>
        <rFont val="Arial"/>
        <family val="2"/>
      </rPr>
      <t>('11. 7)</t>
    </r>
  </si>
  <si>
    <r>
      <t xml:space="preserve">       2) </t>
    </r>
    <r>
      <rPr>
        <sz val="11"/>
        <rFont val="돋움"/>
        <family val="3"/>
      </rPr>
      <t>한일블루나래호</t>
    </r>
    <r>
      <rPr>
        <sz val="11"/>
        <rFont val="Arial"/>
        <family val="2"/>
      </rPr>
      <t xml:space="preserve"> : </t>
    </r>
    <r>
      <rPr>
        <sz val="11"/>
        <rFont val="돋움"/>
        <family val="3"/>
      </rPr>
      <t>한일카훼리</t>
    </r>
    <r>
      <rPr>
        <sz val="11"/>
        <rFont val="Arial"/>
        <family val="2"/>
      </rPr>
      <t>2</t>
    </r>
    <r>
      <rPr>
        <sz val="11"/>
        <rFont val="돋움"/>
        <family val="3"/>
      </rPr>
      <t>호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대체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취항</t>
    </r>
    <r>
      <rPr>
        <sz val="11"/>
        <rFont val="Arial"/>
        <family val="2"/>
      </rPr>
      <t>('11.12)</t>
    </r>
  </si>
  <si>
    <r>
      <t xml:space="preserve">14. </t>
    </r>
    <r>
      <rPr>
        <b/>
        <sz val="18"/>
        <rFont val="굴림"/>
        <family val="3"/>
      </rPr>
      <t>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송</t>
    </r>
    <r>
      <rPr>
        <b/>
        <sz val="18"/>
        <rFont val="Arial"/>
        <family val="2"/>
      </rPr>
      <t xml:space="preserve">           Tonnage Carried by Vessel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</si>
  <si>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</si>
  <si>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 xml:space="preserve">           (Unit : ton)</t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</si>
  <si>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</si>
  <si>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t>외항화물</t>
  </si>
  <si>
    <t>연안화물</t>
  </si>
  <si>
    <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량</t>
    </r>
    <r>
      <rPr>
        <sz val="10"/>
        <rFont val="Arial"/>
        <family val="2"/>
      </rPr>
      <t xml:space="preserve">                       Transportation volume by commodities</t>
    </r>
  </si>
  <si>
    <t>Ocean-</t>
  </si>
  <si>
    <r>
      <t>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곡</t>
    </r>
  </si>
  <si>
    <r>
      <t>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류</t>
    </r>
  </si>
  <si>
    <t>유지류</t>
  </si>
  <si>
    <r>
      <t>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료</t>
    </r>
  </si>
  <si>
    <t>시멘트</t>
  </si>
  <si>
    <r>
      <t>무연탄</t>
    </r>
    <r>
      <rPr>
        <sz val="10"/>
        <rFont val="Arial"/>
        <family val="2"/>
      </rPr>
      <t xml:space="preserve">  </t>
    </r>
  </si>
  <si>
    <t>유연탄</t>
  </si>
  <si>
    <r>
      <t>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</si>
  <si>
    <t>선어</t>
  </si>
  <si>
    <t>모  래</t>
  </si>
  <si>
    <r>
      <t>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</si>
  <si>
    <t>채  소</t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</si>
  <si>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</si>
  <si>
    <t>going</t>
  </si>
  <si>
    <t>Coastal</t>
  </si>
  <si>
    <t>Oils and</t>
  </si>
  <si>
    <t>Iron</t>
  </si>
  <si>
    <t xml:space="preserve"> Total</t>
  </si>
  <si>
    <t>freight</t>
  </si>
  <si>
    <t>Grain</t>
  </si>
  <si>
    <t>Oil</t>
  </si>
  <si>
    <t>fats</t>
  </si>
  <si>
    <t>Fertilizer</t>
  </si>
  <si>
    <t>Cement</t>
  </si>
  <si>
    <t>Anthracite</t>
  </si>
  <si>
    <t>bituminous</t>
  </si>
  <si>
    <t>Timber</t>
  </si>
  <si>
    <t>Fresh fish</t>
  </si>
  <si>
    <t>Sand</t>
  </si>
  <si>
    <t>material</t>
  </si>
  <si>
    <t>Vegetables</t>
  </si>
  <si>
    <t>Others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</si>
  <si>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</t>
    </r>
  </si>
  <si>
    <t>Jeju</t>
  </si>
  <si>
    <t>서귀포항</t>
  </si>
  <si>
    <t>Seogwipo</t>
  </si>
  <si>
    <t>애 월 항</t>
  </si>
  <si>
    <t>Aewol</t>
  </si>
  <si>
    <t>한 림 항</t>
  </si>
  <si>
    <t>Hallim</t>
  </si>
  <si>
    <t>성산포항</t>
  </si>
  <si>
    <t>Seongsanpo</t>
  </si>
  <si>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</t>
    </r>
  </si>
  <si>
    <t>Hwasun</t>
  </si>
  <si>
    <r>
      <t xml:space="preserve">14. </t>
    </r>
    <r>
      <rPr>
        <b/>
        <sz val="18"/>
        <rFont val="굴림"/>
        <family val="3"/>
      </rPr>
      <t>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Tonnage Carried by Vessel(Cont'd)</t>
    </r>
  </si>
  <si>
    <r>
      <t xml:space="preserve"> </t>
    </r>
    <r>
      <rPr>
        <sz val="10"/>
        <rFont val="Arial"/>
        <family val="2"/>
      </rP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</si>
  <si>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>제주항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</si>
  <si>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연안여객선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</si>
  <si>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t>애월항</t>
  </si>
  <si>
    <t>한림항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</si>
  <si>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연안여객선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화물포함</t>
    </r>
  </si>
  <si>
    <t>화순항</t>
  </si>
  <si>
    <r>
      <rPr>
        <sz val="11"/>
        <rFont val="돋움"/>
        <family val="3"/>
      </rPr>
      <t>자료 : 제주특별자치도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 xml:space="preserve">해양개발과, </t>
    </r>
    <r>
      <rPr>
        <sz val="11"/>
        <rFont val="굴림"/>
        <family val="3"/>
      </rPr>
      <t>부산지방해양항만청</t>
    </r>
    <r>
      <rPr>
        <sz val="11"/>
        <rFont val="돋움"/>
        <family val="3"/>
      </rPr>
      <t xml:space="preserve"> </t>
    </r>
    <r>
      <rPr>
        <sz val="11"/>
        <rFont val="굴림"/>
        <family val="3"/>
      </rPr>
      <t>제주해양관리단</t>
    </r>
    <r>
      <rPr>
        <sz val="11"/>
        <rFont val="돋움"/>
        <family val="3"/>
      </rPr>
      <t xml:space="preserve">        </t>
    </r>
  </si>
  <si>
    <t xml:space="preserve">Source : Jeju Special Self-Governing Province Marine Development Div., Busan Regional Maritime Affairs and 
                Port Office Jeju Maritime Management Div.     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</si>
  <si>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항만개발과</t>
    </r>
  </si>
  <si>
    <t xml:space="preserve">    Source : Jeju Special Self-Governing Province Port Development Div.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</si>
  <si>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연안여객선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</si>
  <si>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r>
      <t xml:space="preserve">         2) 2008</t>
    </r>
    <r>
      <rPr>
        <sz val="10"/>
        <rFont val="굴림"/>
        <family val="3"/>
      </rPr>
      <t>년까지는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무역항</t>
    </r>
    <r>
      <rPr>
        <sz val="10"/>
        <rFont val="Arial"/>
        <family val="2"/>
      </rPr>
      <t>(</t>
    </r>
    <r>
      <rPr>
        <sz val="10"/>
        <rFont val="굴림"/>
        <family val="3"/>
      </rPr>
      <t>제주항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서귀포항</t>
    </r>
    <r>
      <rPr>
        <sz val="10"/>
        <rFont val="Arial"/>
        <family val="2"/>
      </rPr>
      <t xml:space="preserve">) </t>
    </r>
    <r>
      <rPr>
        <sz val="10"/>
        <rFont val="굴림"/>
        <family val="3"/>
      </rPr>
      <t>화물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물동량임</t>
    </r>
    <r>
      <rPr>
        <sz val="10"/>
        <rFont val="Arial"/>
        <family val="2"/>
      </rPr>
      <t>. 2009</t>
    </r>
    <r>
      <rPr>
        <sz val="10"/>
        <rFont val="굴림"/>
        <family val="3"/>
      </rPr>
      <t>년도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이후부터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연안항</t>
    </r>
    <r>
      <rPr>
        <sz val="10"/>
        <rFont val="Arial"/>
        <family val="2"/>
      </rPr>
      <t>(</t>
    </r>
    <r>
      <rPr>
        <sz val="10"/>
        <rFont val="굴림"/>
        <family val="3"/>
      </rPr>
      <t>한림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애월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성산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화순항</t>
    </r>
    <r>
      <rPr>
        <sz val="10"/>
        <rFont val="Arial"/>
        <family val="2"/>
      </rPr>
      <t xml:space="preserve">) </t>
    </r>
    <r>
      <rPr>
        <sz val="10"/>
        <rFont val="굴림"/>
        <family val="3"/>
      </rPr>
      <t>화물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물동량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</si>
  <si>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t>-</t>
  </si>
  <si>
    <t>호    텔    업</t>
  </si>
  <si>
    <t>휴양콘도
미니엄업
Condo-
minium</t>
  </si>
  <si>
    <t>국제회의업
Organizing International
 Meeting</t>
  </si>
  <si>
    <t>유원시설업
Recreational Facilities</t>
  </si>
  <si>
    <t>관광편의시설업
Tourist convenience facilities</t>
  </si>
  <si>
    <t xml:space="preserve">관광
궤도업 
</t>
  </si>
  <si>
    <t>제  주  시</t>
  </si>
  <si>
    <r>
      <t xml:space="preserve">  17. </t>
    </r>
    <r>
      <rPr>
        <b/>
        <sz val="18"/>
        <rFont val="굴림"/>
        <family val="3"/>
      </rPr>
      <t>주요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관광지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방문객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           Number of  Visitors </t>
    </r>
  </si>
  <si>
    <t>집계
관광지수</t>
  </si>
  <si>
    <t>자료 : 제주특별자치도 관광정책과(제주특별자치도관광협회)</t>
  </si>
  <si>
    <t xml:space="preserve">  Source : Jeju Special Self-Governing Province Tourism Policy Division</t>
  </si>
  <si>
    <t xml:space="preserve">  Note : Total number of Jeju Special Self-Governing Province </t>
  </si>
  <si>
    <r>
      <rPr>
        <b/>
        <sz val="17"/>
        <rFont val="Arial"/>
        <family val="2"/>
      </rPr>
      <t>20</t>
    </r>
    <r>
      <rPr>
        <b/>
        <sz val="17"/>
        <rFont val="Arial"/>
        <family val="2"/>
      </rPr>
      <t xml:space="preserve">. </t>
    </r>
    <r>
      <rPr>
        <b/>
        <sz val="17"/>
        <rFont val="돋움"/>
        <family val="3"/>
      </rPr>
      <t xml:space="preserve">지정(법정) 관광지 현황 및 방문객수 </t>
    </r>
    <r>
      <rPr>
        <b/>
        <sz val="17"/>
        <rFont val="Arial"/>
        <family val="2"/>
      </rPr>
      <t xml:space="preserve"> Designation of tourist  spot and Visitors </t>
    </r>
  </si>
  <si>
    <r>
      <t xml:space="preserve">(Unit : </t>
    </r>
    <r>
      <rPr>
        <sz val="10"/>
        <rFont val="돋움"/>
        <family val="3"/>
      </rPr>
      <t>㎢</t>
    </r>
    <r>
      <rPr>
        <sz val="10"/>
        <rFont val="Arial"/>
        <family val="2"/>
      </rPr>
      <t>,  1,000Person)</t>
    </r>
  </si>
  <si>
    <t>2011년</t>
  </si>
  <si>
    <r>
      <t>16</t>
    </r>
    <r>
      <rPr>
        <b/>
        <sz val="10"/>
        <rFont val="돋움"/>
        <family val="3"/>
      </rPr>
      <t>개소</t>
    </r>
  </si>
  <si>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봉개동</t>
    </r>
    <r>
      <rPr>
        <sz val="10"/>
        <rFont val="Arial"/>
        <family val="2"/>
      </rPr>
      <t xml:space="preserve"> 237-7 </t>
    </r>
    <r>
      <rPr>
        <sz val="10"/>
        <rFont val="돋움"/>
        <family val="3"/>
      </rPr>
      <t>일원</t>
    </r>
  </si>
  <si>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오라</t>
    </r>
    <r>
      <rPr>
        <sz val="10"/>
        <rFont val="Arial"/>
        <family val="2"/>
      </rPr>
      <t>2</t>
    </r>
    <r>
      <rPr>
        <sz val="10"/>
        <rFont val="돋움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>92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</si>
  <si>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애월읍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곽지리</t>
    </r>
    <r>
      <rPr>
        <sz val="10"/>
        <rFont val="Arial"/>
        <family val="2"/>
      </rPr>
      <t xml:space="preserve"> 1385</t>
    </r>
    <r>
      <rPr>
        <sz val="10"/>
        <rFont val="돋움"/>
        <family val="3"/>
      </rPr>
      <t>번지</t>
    </r>
  </si>
  <si>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한림읍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협재리</t>
    </r>
    <r>
      <rPr>
        <sz val="10"/>
        <rFont val="Arial"/>
        <family val="2"/>
      </rPr>
      <t xml:space="preserve"> 2450</t>
    </r>
    <r>
      <rPr>
        <sz val="10"/>
        <rFont val="돋움"/>
        <family val="3"/>
      </rPr>
      <t>번지</t>
    </r>
  </si>
  <si>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조천읍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교래리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119</t>
    </r>
    <r>
      <rPr>
        <sz val="10"/>
        <rFont val="돋움"/>
        <family val="3"/>
      </rPr>
      <t>번지</t>
    </r>
  </si>
  <si>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상효동</t>
    </r>
    <r>
      <rPr>
        <sz val="10"/>
        <rFont val="Arial"/>
        <family val="2"/>
      </rPr>
      <t xml:space="preserve"> 1460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</si>
  <si>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안덕면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사계리</t>
    </r>
    <r>
      <rPr>
        <sz val="10"/>
        <rFont val="Arial"/>
        <family val="2"/>
      </rPr>
      <t xml:space="preserve"> 114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</si>
  <si>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한림읍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금악리</t>
    </r>
    <r>
      <rPr>
        <sz val="10"/>
        <rFont val="Arial"/>
        <family val="2"/>
      </rPr>
      <t xml:space="preserve"> 81-8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</si>
  <si>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조천읍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함덕리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41-1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</si>
  <si>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구좌읍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김녕리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>1-1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</si>
  <si>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구좌읍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김녕리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>157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</si>
  <si>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성산읍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삼달리</t>
    </r>
    <r>
      <rPr>
        <sz val="10"/>
        <rFont val="Arial"/>
        <family val="2"/>
      </rPr>
      <t xml:space="preserve"> 1010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</si>
  <si>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남원읍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수망리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>1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</si>
  <si>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표선면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토산리</t>
    </r>
    <r>
      <rPr>
        <sz val="10"/>
        <rFont val="Arial"/>
        <family val="2"/>
      </rPr>
      <t xml:space="preserve"> 16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</si>
  <si>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남원읍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남원리</t>
    </r>
    <r>
      <rPr>
        <sz val="10"/>
        <rFont val="Arial"/>
        <family val="2"/>
      </rPr>
      <t xml:space="preserve"> 1408, 2384-1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</si>
  <si>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t>1987.01.13
1989. 8. 1</t>
  </si>
  <si>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표선면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표선리</t>
    </r>
    <r>
      <rPr>
        <sz val="10"/>
        <rFont val="Arial"/>
        <family val="2"/>
      </rPr>
      <t xml:space="preserve"> 40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</si>
  <si>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r>
      <t xml:space="preserve">21.  </t>
    </r>
    <r>
      <rPr>
        <b/>
        <sz val="18"/>
        <rFont val="굴림"/>
        <family val="3"/>
      </rPr>
      <t>관광지별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관람인원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관람료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수입</t>
    </r>
    <r>
      <rPr>
        <b/>
        <sz val="18"/>
        <rFont val="Arial"/>
        <family val="2"/>
      </rPr>
      <t xml:space="preserve">         Visitors and Receipts, by Tourist Attraction</t>
    </r>
  </si>
  <si>
    <r>
      <t>(</t>
    </r>
    <r>
      <rPr>
        <sz val="11"/>
        <rFont val="굴림"/>
        <family val="3"/>
      </rPr>
      <t>단위</t>
    </r>
    <r>
      <rPr>
        <sz val="11"/>
        <rFont val="Arial"/>
        <family val="2"/>
      </rPr>
      <t xml:space="preserve"> : </t>
    </r>
    <r>
      <rPr>
        <sz val="11"/>
        <rFont val="굴림"/>
        <family val="3"/>
      </rPr>
      <t>명</t>
    </r>
    <r>
      <rPr>
        <sz val="11"/>
        <rFont val="Arial"/>
        <family val="2"/>
      </rPr>
      <t xml:space="preserve">, </t>
    </r>
    <r>
      <rPr>
        <sz val="11"/>
        <rFont val="굴림"/>
        <family val="3"/>
      </rPr>
      <t>백만원</t>
    </r>
    <r>
      <rPr>
        <sz val="11"/>
        <rFont val="Arial"/>
        <family val="2"/>
      </rPr>
      <t>)</t>
    </r>
  </si>
  <si>
    <t>(Unit :  person, million won)</t>
  </si>
  <si>
    <t>관광지별</t>
  </si>
  <si>
    <r>
      <t>인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원</t>
    </r>
  </si>
  <si>
    <r>
      <t>징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액</t>
    </r>
  </si>
  <si>
    <r>
      <t>인</t>
    </r>
    <r>
      <rPr>
        <b/>
        <sz val="10"/>
        <color indexed="8"/>
        <rFont val="Arial"/>
        <family val="2"/>
      </rPr>
      <t xml:space="preserve">   </t>
    </r>
    <r>
      <rPr>
        <b/>
        <sz val="10"/>
        <color indexed="8"/>
        <rFont val="굴림"/>
        <family val="3"/>
      </rPr>
      <t>원</t>
    </r>
  </si>
  <si>
    <r>
      <t>징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굴림"/>
        <family val="3"/>
      </rPr>
      <t>수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굴림"/>
        <family val="3"/>
      </rPr>
      <t>액</t>
    </r>
  </si>
  <si>
    <t>Tourist</t>
  </si>
  <si>
    <t>Visitors</t>
  </si>
  <si>
    <t>Receipts</t>
  </si>
  <si>
    <t>제주시</t>
  </si>
  <si>
    <t>제주돌문화공원</t>
  </si>
  <si>
    <r>
      <t xml:space="preserve">21. </t>
    </r>
    <r>
      <rPr>
        <b/>
        <sz val="17"/>
        <rFont val="굴림"/>
        <family val="3"/>
      </rPr>
      <t>관광지별</t>
    </r>
    <r>
      <rPr>
        <b/>
        <sz val="17"/>
        <rFont val="Arial"/>
        <family val="2"/>
      </rPr>
      <t xml:space="preserve"> </t>
    </r>
    <r>
      <rPr>
        <b/>
        <sz val="17"/>
        <rFont val="굴림"/>
        <family val="3"/>
      </rPr>
      <t>관람인원</t>
    </r>
    <r>
      <rPr>
        <b/>
        <sz val="17"/>
        <rFont val="Arial"/>
        <family val="2"/>
      </rPr>
      <t xml:space="preserve"> </t>
    </r>
    <r>
      <rPr>
        <b/>
        <sz val="17"/>
        <rFont val="굴림"/>
        <family val="3"/>
      </rPr>
      <t>및</t>
    </r>
    <r>
      <rPr>
        <b/>
        <sz val="17"/>
        <rFont val="Arial"/>
        <family val="2"/>
      </rPr>
      <t xml:space="preserve"> </t>
    </r>
    <r>
      <rPr>
        <b/>
        <sz val="17"/>
        <rFont val="굴림"/>
        <family val="3"/>
      </rPr>
      <t>관람료</t>
    </r>
    <r>
      <rPr>
        <b/>
        <sz val="17"/>
        <rFont val="Arial"/>
        <family val="2"/>
      </rPr>
      <t xml:space="preserve"> </t>
    </r>
    <r>
      <rPr>
        <b/>
        <sz val="17"/>
        <rFont val="굴림"/>
        <family val="3"/>
      </rPr>
      <t>수입</t>
    </r>
    <r>
      <rPr>
        <b/>
        <sz val="17"/>
        <rFont val="Arial"/>
        <family val="2"/>
      </rPr>
      <t xml:space="preserve"> (</t>
    </r>
    <r>
      <rPr>
        <b/>
        <sz val="17"/>
        <rFont val="굴림"/>
        <family val="3"/>
      </rPr>
      <t>계속</t>
    </r>
    <r>
      <rPr>
        <b/>
        <sz val="17"/>
        <rFont val="Arial"/>
        <family val="2"/>
      </rPr>
      <t>) Visitors and Receipts, by Tourist Attraction(Cont'd)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</si>
  <si>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</si>
  <si>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서귀포시</t>
  </si>
  <si>
    <t>Seogwipo-Si</t>
  </si>
  <si>
    <t>이중섭미술관</t>
  </si>
  <si>
    <r>
      <t xml:space="preserve">22. </t>
    </r>
    <r>
      <rPr>
        <b/>
        <sz val="18"/>
        <rFont val="돋움"/>
        <family val="3"/>
      </rPr>
      <t>관광지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지정</t>
    </r>
    <r>
      <rPr>
        <b/>
        <sz val="18"/>
        <rFont val="Arial"/>
        <family val="2"/>
      </rPr>
      <t xml:space="preserve">     Designation of tourist  Attractions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</si>
  <si>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</t>
    </r>
    <r>
      <rPr>
        <sz val="10"/>
        <color indexed="8"/>
        <rFont val="굴림"/>
        <family val="3"/>
      </rPr>
      <t>㎢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)</t>
    </r>
  </si>
  <si>
    <r>
      <t xml:space="preserve"> (Unit :  </t>
    </r>
    <r>
      <rPr>
        <sz val="10"/>
        <color indexed="8"/>
        <rFont val="돋움"/>
        <family val="3"/>
      </rPr>
      <t>㎢</t>
    </r>
    <r>
      <rPr>
        <sz val="10"/>
        <color indexed="8"/>
        <rFont val="Arial"/>
        <family val="2"/>
      </rPr>
      <t>)</t>
    </r>
  </si>
  <si>
    <t>관광지명</t>
  </si>
  <si>
    <t>위 치</t>
  </si>
  <si>
    <t>지정일자</t>
  </si>
  <si>
    <t>면적</t>
  </si>
  <si>
    <t>특색</t>
  </si>
  <si>
    <t>Location</t>
  </si>
  <si>
    <t xml:space="preserve">Date of </t>
  </si>
  <si>
    <t>Area</t>
  </si>
  <si>
    <t>Characteristics</t>
  </si>
  <si>
    <t>designation</t>
  </si>
  <si>
    <t>16개소</t>
  </si>
  <si>
    <t>봉개휴양림관광지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</si>
  <si>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봉개동</t>
    </r>
    <r>
      <rPr>
        <sz val="10"/>
        <color indexed="8"/>
        <rFont val="Arial"/>
        <family val="2"/>
      </rPr>
      <t xml:space="preserve"> 237-7 </t>
    </r>
    <r>
      <rPr>
        <sz val="10"/>
        <color indexed="8"/>
        <rFont val="돋움"/>
        <family val="3"/>
      </rPr>
      <t>일원</t>
    </r>
  </si>
  <si>
    <t>1996.12.28</t>
  </si>
  <si>
    <t>복합형(레저스포츠+자연·휴양+역사·문화)</t>
  </si>
  <si>
    <t>Bonggae Natural Forest tourist spot</t>
  </si>
  <si>
    <t>오라관광지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</si>
  <si>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오라</t>
    </r>
    <r>
      <rPr>
        <sz val="10"/>
        <color indexed="8"/>
        <rFont val="Arial"/>
        <family val="2"/>
      </rPr>
      <t>2</t>
    </r>
    <r>
      <rPr>
        <sz val="10"/>
        <color indexed="8"/>
        <rFont val="돋움"/>
        <family val="3"/>
      </rPr>
      <t>동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 xml:space="preserve"> 92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</si>
  <si>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1999.12.30</t>
  </si>
  <si>
    <t>복합형(레저스포츠+자연·휴양+위락)</t>
  </si>
  <si>
    <t>Ora tourist spot</t>
  </si>
  <si>
    <t>곽지관광지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</si>
  <si>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애월읍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곽지리</t>
    </r>
    <r>
      <rPr>
        <sz val="10"/>
        <color indexed="8"/>
        <rFont val="Arial"/>
        <family val="2"/>
      </rPr>
      <t xml:space="preserve"> 1385</t>
    </r>
    <r>
      <rPr>
        <sz val="10"/>
        <color indexed="8"/>
        <rFont val="돋움"/>
        <family val="3"/>
      </rPr>
      <t>번지</t>
    </r>
  </si>
  <si>
    <t>2004.07.19</t>
  </si>
  <si>
    <t>해양형</t>
  </si>
  <si>
    <t>Gwakji tourist spot</t>
  </si>
  <si>
    <t>협재관광지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</si>
  <si>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한림읍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협재리</t>
    </r>
    <r>
      <rPr>
        <sz val="10"/>
        <color indexed="8"/>
        <rFont val="Arial"/>
        <family val="2"/>
      </rPr>
      <t xml:space="preserve"> 2450</t>
    </r>
    <r>
      <rPr>
        <sz val="10"/>
        <color indexed="8"/>
        <rFont val="돋움"/>
        <family val="3"/>
      </rPr>
      <t>번지</t>
    </r>
  </si>
  <si>
    <t>1985.06.21</t>
  </si>
  <si>
    <t>복합형(해양+자연·휴양+레저스포츠)</t>
  </si>
  <si>
    <t>Hyeobjae Beach tourist spot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</si>
  <si>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조천읍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교래리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 xml:space="preserve"> 119</t>
    </r>
    <r>
      <rPr>
        <sz val="10"/>
        <color indexed="8"/>
        <rFont val="돋움"/>
        <family val="3"/>
      </rPr>
      <t>번지</t>
    </r>
  </si>
  <si>
    <t>2004.03.16</t>
  </si>
  <si>
    <t>복합형(역사·문화+자연·휴양)</t>
  </si>
  <si>
    <t>Jeju stone park tourist spot</t>
  </si>
  <si>
    <t>돈내코관광지</t>
  </si>
  <si>
    <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상효동</t>
    </r>
    <r>
      <rPr>
        <sz val="10"/>
        <color indexed="8"/>
        <rFont val="Arial"/>
        <family val="2"/>
      </rPr>
      <t xml:space="preserve"> 1460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</si>
  <si>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1971.05.20</t>
  </si>
  <si>
    <t>자연·휴양형</t>
  </si>
  <si>
    <t>Don-naeko tourist spot</t>
  </si>
  <si>
    <t>용머리관광지</t>
  </si>
  <si>
    <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안덕면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사계리</t>
    </r>
    <r>
      <rPr>
        <sz val="10"/>
        <color indexed="8"/>
        <rFont val="Arial"/>
        <family val="2"/>
      </rPr>
      <t xml:space="preserve"> 114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</si>
  <si>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복합형(역사·문화+자연·휴양+레저스포츠)</t>
  </si>
  <si>
    <t>Yongmeari Cliff tourist spot</t>
  </si>
  <si>
    <t>금악관광지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</si>
  <si>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한림읍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금악리</t>
    </r>
    <r>
      <rPr>
        <sz val="10"/>
        <color indexed="8"/>
        <rFont val="Arial"/>
        <family val="2"/>
      </rPr>
      <t xml:space="preserve"> 81-8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</si>
  <si>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2004.01.12</t>
  </si>
  <si>
    <t>Guomak tourist spot</t>
  </si>
  <si>
    <t>함덕해안관광지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</si>
  <si>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조천읍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함덕리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 xml:space="preserve"> 41-1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</si>
  <si>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1981.10.07</t>
  </si>
  <si>
    <t>Hamdeok Beach tourist spot</t>
  </si>
  <si>
    <t>김녕해수욕장관광지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</si>
  <si>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구좌읍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김녕리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 xml:space="preserve"> 1-1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</si>
  <si>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Gimnyeong Beach tourist spot</t>
  </si>
  <si>
    <t>묘산봉관광지</t>
  </si>
  <si>
    <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구좌읍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김녕리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 xml:space="preserve"> 157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</si>
  <si>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1998.04.22</t>
  </si>
  <si>
    <t>Myosanbong tourist spot</t>
  </si>
  <si>
    <t>미천굴관광지</t>
  </si>
  <si>
    <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성산읍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삼달리</t>
    </r>
    <r>
      <rPr>
        <sz val="10"/>
        <color indexed="8"/>
        <rFont val="Arial"/>
        <family val="2"/>
      </rPr>
      <t xml:space="preserve"> 1010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</si>
  <si>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1998.05.08</t>
  </si>
  <si>
    <t>복합형(자연·휴양+역사·문화)</t>
  </si>
  <si>
    <t>Mi-cheon Cave tourist spot</t>
  </si>
  <si>
    <t>수망관광지</t>
  </si>
  <si>
    <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남원읍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수망리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 xml:space="preserve"> 1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</si>
  <si>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2000.03.15</t>
  </si>
  <si>
    <t>복합형(레저스포츠+자연·휴양)</t>
  </si>
  <si>
    <t>Sumang tourist spot</t>
  </si>
  <si>
    <t>토산관광지</t>
  </si>
  <si>
    <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표선면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토산리</t>
    </r>
    <r>
      <rPr>
        <sz val="10"/>
        <color indexed="8"/>
        <rFont val="Arial"/>
        <family val="2"/>
      </rPr>
      <t xml:space="preserve"> 16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</si>
  <si>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1997.08.29</t>
  </si>
  <si>
    <t>복합형(해양+자연·휴양)</t>
  </si>
  <si>
    <t>Tosan tourist spot</t>
  </si>
  <si>
    <r>
      <t>남원관광지</t>
    </r>
    <r>
      <rPr>
        <sz val="10"/>
        <color indexed="8"/>
        <rFont val="Arial"/>
        <family val="2"/>
      </rPr>
      <t>(1</t>
    </r>
    <r>
      <rPr>
        <sz val="10"/>
        <color indexed="8"/>
        <rFont val="돋움"/>
        <family val="3"/>
      </rPr>
      <t>차</t>
    </r>
    <r>
      <rPr>
        <sz val="10"/>
        <color indexed="8"/>
        <rFont val="Arial"/>
        <family val="2"/>
      </rPr>
      <t>, 2</t>
    </r>
    <r>
      <rPr>
        <sz val="10"/>
        <color indexed="8"/>
        <rFont val="돋움"/>
        <family val="3"/>
      </rPr>
      <t>차</t>
    </r>
    <r>
      <rPr>
        <sz val="10"/>
        <color indexed="8"/>
        <rFont val="Arial"/>
        <family val="2"/>
      </rPr>
      <t>)</t>
    </r>
  </si>
  <si>
    <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남원읍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남원리</t>
    </r>
    <r>
      <rPr>
        <sz val="10"/>
        <color indexed="8"/>
        <rFont val="Arial"/>
        <family val="2"/>
      </rPr>
      <t xml:space="preserve"> 1408, 2384-1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</si>
  <si>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1987.01.13
1989. 08. 01</t>
  </si>
  <si>
    <t>1차 : 역사·문화형 / 2차 : 레저스포츠형</t>
  </si>
  <si>
    <t>Namwon tourist spot</t>
  </si>
  <si>
    <t>표선민속관광지</t>
  </si>
  <si>
    <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표선면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표선리</t>
    </r>
    <r>
      <rPr>
        <sz val="10"/>
        <color indexed="8"/>
        <rFont val="Arial"/>
        <family val="2"/>
      </rPr>
      <t xml:space="preserve"> 40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</si>
  <si>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t>2001.05.10</t>
  </si>
  <si>
    <t>역사·문화형</t>
  </si>
  <si>
    <t>Pyoseon Folk tourist spot</t>
  </si>
  <si>
    <r>
      <t xml:space="preserve">               23. </t>
    </r>
    <r>
      <rPr>
        <b/>
        <sz val="18"/>
        <rFont val="굴림"/>
        <family val="3"/>
      </rPr>
      <t>해수욕장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이용</t>
    </r>
    <r>
      <rPr>
        <b/>
        <sz val="18"/>
        <rFont val="Arial"/>
        <family val="2"/>
      </rPr>
      <t xml:space="preserve">         Use of Sea Bathing Resorts</t>
    </r>
  </si>
  <si>
    <r>
      <t>(</t>
    </r>
    <r>
      <rPr>
        <sz val="12"/>
        <rFont val="굴림"/>
        <family val="3"/>
      </rPr>
      <t>단위</t>
    </r>
    <r>
      <rPr>
        <sz val="12"/>
        <rFont val="Arial"/>
        <family val="2"/>
      </rPr>
      <t xml:space="preserve"> : m², </t>
    </r>
    <r>
      <rPr>
        <sz val="12"/>
        <rFont val="굴림"/>
        <family val="3"/>
      </rPr>
      <t>개소</t>
    </r>
    <r>
      <rPr>
        <sz val="12"/>
        <rFont val="Arial"/>
        <family val="2"/>
      </rPr>
      <t xml:space="preserve">, </t>
    </r>
    <r>
      <rPr>
        <sz val="12"/>
        <rFont val="굴림"/>
        <family val="3"/>
      </rPr>
      <t>명</t>
    </r>
    <r>
      <rPr>
        <sz val="12"/>
        <rFont val="Arial"/>
        <family val="2"/>
      </rPr>
      <t>)</t>
    </r>
  </si>
  <si>
    <r>
      <t xml:space="preserve">(unit : </t>
    </r>
    <r>
      <rPr>
        <sz val="12"/>
        <rFont val="굴림"/>
        <family val="3"/>
      </rPr>
      <t>㎡</t>
    </r>
    <r>
      <rPr>
        <sz val="12"/>
        <rFont val="Arial"/>
        <family val="2"/>
      </rPr>
      <t>, number, person)</t>
    </r>
  </si>
  <si>
    <r>
      <t xml:space="preserve">  </t>
    </r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적</t>
    </r>
  </si>
  <si>
    <r>
      <t xml:space="preserve"> </t>
    </r>
    <r>
      <rPr>
        <sz val="10"/>
        <rFont val="굴림"/>
        <family val="3"/>
      </rPr>
      <t>백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장</t>
    </r>
  </si>
  <si>
    <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</si>
  <si>
    <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</si>
  <si>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>Sand beaches</t>
  </si>
  <si>
    <t>Facilities</t>
  </si>
  <si>
    <t>해수욕장별</t>
  </si>
  <si>
    <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적</t>
    </r>
  </si>
  <si>
    <r>
      <t>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이</t>
    </r>
  </si>
  <si>
    <t>탈의장</t>
  </si>
  <si>
    <t>샤워장</t>
  </si>
  <si>
    <r>
      <t>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실</t>
    </r>
  </si>
  <si>
    <t>뜀대</t>
  </si>
  <si>
    <t>망루대</t>
  </si>
  <si>
    <t>공동수도</t>
  </si>
  <si>
    <t>Sea Bathing</t>
  </si>
  <si>
    <t>Grand area</t>
  </si>
  <si>
    <t>(m)
Length</t>
  </si>
  <si>
    <t>Dressing
rooms</t>
  </si>
  <si>
    <t>Shower rooms</t>
  </si>
  <si>
    <t>Toilet</t>
  </si>
  <si>
    <t>Diving
stand</t>
  </si>
  <si>
    <t>observatory</t>
  </si>
  <si>
    <t>Water
supply</t>
  </si>
  <si>
    <t>visitors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</si>
  <si>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관광정책과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국제자유도시과</t>
    </r>
  </si>
  <si>
    <t xml:space="preserve">Source : Jeju Special Self-Governing Province Free International City Division, Tourism Policy  Div,  </t>
  </si>
  <si>
    <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제주특별자치도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국제자유도시과</t>
    </r>
  </si>
  <si>
    <t>Source : Jeju Special Self-Governing Province Free International City Division</t>
  </si>
  <si>
    <t>….</t>
  </si>
  <si>
    <t>이호테우해변</t>
  </si>
  <si>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합계에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가족호텔은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</si>
  <si>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관광정책과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한국문화관광연구원</t>
    </r>
    <r>
      <rPr>
        <sz val="10"/>
        <rFont val="Arial"/>
        <family val="2"/>
      </rPr>
      <t>(</t>
    </r>
    <r>
      <rPr>
        <sz val="10"/>
        <rFont val="굴림"/>
        <family val="3"/>
      </rPr>
      <t>관광숙박업운영실적보고통계</t>
    </r>
    <r>
      <rPr>
        <sz val="10"/>
        <rFont val="Arial"/>
        <family val="2"/>
      </rPr>
      <t>)</t>
    </r>
  </si>
  <si>
    <t xml:space="preserve">  Source : Jeju Special Self-Governing Province Tourism Policy Div., Korea culture  &amp; tourism institute</t>
  </si>
  <si>
    <t>2 0 1 0</t>
  </si>
  <si>
    <t>2 0 1 0</t>
  </si>
  <si>
    <t>(Unit : 1,000 letters)</t>
  </si>
  <si>
    <t>Jeju Mail Center</t>
  </si>
  <si>
    <t>Jeju Mail Center</t>
  </si>
  <si>
    <t>Jeju Post Office</t>
  </si>
  <si>
    <t>Seogwipo Post office</t>
  </si>
  <si>
    <r>
      <t>(</t>
    </r>
    <r>
      <rPr>
        <sz val="12"/>
        <rFont val="굴림"/>
        <family val="3"/>
      </rPr>
      <t>단위</t>
    </r>
    <r>
      <rPr>
        <sz val="12"/>
        <rFont val="Arial"/>
        <family val="2"/>
      </rPr>
      <t xml:space="preserve"> : </t>
    </r>
    <r>
      <rPr>
        <sz val="12"/>
        <rFont val="굴림"/>
        <family val="3"/>
      </rPr>
      <t>천원</t>
    </r>
    <r>
      <rPr>
        <sz val="12"/>
        <rFont val="Arial"/>
        <family val="2"/>
      </rPr>
      <t>)</t>
    </r>
  </si>
  <si>
    <t>(Unit : 1,000 won)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</si>
  <si>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제주지방우정청</t>
    </r>
  </si>
  <si>
    <t>28. 통신선로시설  Communications Line Installations</t>
  </si>
  <si>
    <t xml:space="preserve"> 자료 : kt제주고객본부</t>
  </si>
  <si>
    <t>Source :  kt Jeju Sales Headquarter</t>
  </si>
  <si>
    <t xml:space="preserve">   주 : 제주특별자치도 전체수치임</t>
  </si>
  <si>
    <t>2 0 1 1</t>
  </si>
  <si>
    <t>2 0 1 1</t>
  </si>
  <si>
    <t xml:space="preserve">2 0 1 1 </t>
  </si>
  <si>
    <t xml:space="preserve">Note : Total number of Jeju Special Self-Governing Province </t>
  </si>
  <si>
    <t>07. 1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</si>
  <si>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>)</t>
    </r>
  </si>
  <si>
    <t>(Unit : each)</t>
  </si>
  <si>
    <r>
      <t xml:space="preserve">   </t>
    </r>
    <r>
      <rPr>
        <sz val="10"/>
        <rFont val="굴림"/>
        <family val="3"/>
      </rPr>
      <t>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   Number  of  post  office</t>
    </r>
  </si>
  <si>
    <r>
      <t xml:space="preserve"> </t>
    </r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</si>
  <si>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t>집배원수</t>
  </si>
  <si>
    <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</si>
  <si>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r>
      <t xml:space="preserve"> </t>
    </r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</si>
  <si>
    <r>
      <t>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국</t>
    </r>
  </si>
  <si>
    <r>
      <t>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</si>
  <si>
    <r>
      <t>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</si>
  <si>
    <r>
      <t>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실</t>
    </r>
  </si>
  <si>
    <t>우편취급소</t>
  </si>
  <si>
    <t>Year</t>
  </si>
  <si>
    <t>General post</t>
  </si>
  <si>
    <t>Branch post</t>
  </si>
  <si>
    <t>Special post</t>
  </si>
  <si>
    <t>Military post</t>
  </si>
  <si>
    <t>Detached  post</t>
  </si>
  <si>
    <t>No. of</t>
  </si>
  <si>
    <t>office</t>
  </si>
  <si>
    <t>Postal agency</t>
  </si>
  <si>
    <t>staffs</t>
  </si>
  <si>
    <t>postmen</t>
  </si>
  <si>
    <t>2 0 1 0</t>
  </si>
  <si>
    <r>
      <rPr>
        <sz val="10"/>
        <rFont val="굴림"/>
        <family val="3"/>
      </rPr>
      <t>노선수</t>
    </r>
  </si>
  <si>
    <r>
      <rPr>
        <sz val="10"/>
        <rFont val="굴림"/>
        <family val="3"/>
      </rPr>
      <t>길이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</si>
  <si>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</si>
  <si>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대수</t>
    </r>
    <r>
      <rPr>
        <sz val="10"/>
        <rFont val="Arial"/>
        <family val="2"/>
      </rPr>
      <t>(A)
Total buses</t>
    </r>
  </si>
  <si>
    <r>
      <rPr>
        <sz val="10"/>
        <rFont val="굴림"/>
        <family val="3"/>
      </rPr>
      <t>천연가스</t>
    </r>
    <r>
      <rPr>
        <sz val="10"/>
        <rFont val="Arial"/>
        <family val="2"/>
      </rPr>
      <t xml:space="preserve">(CNG) </t>
    </r>
    <r>
      <rPr>
        <sz val="10"/>
        <rFont val="굴림"/>
        <family val="3"/>
      </rPr>
      <t>버스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대수</t>
    </r>
    <r>
      <rPr>
        <sz val="10"/>
        <rFont val="Arial"/>
        <family val="2"/>
      </rPr>
      <t>(B)
CNG buses</t>
    </r>
  </si>
  <si>
    <r>
      <rPr>
        <sz val="10"/>
        <rFont val="굴림"/>
        <family val="3"/>
      </rPr>
      <t>당해연도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보급대수
</t>
    </r>
    <r>
      <rPr>
        <sz val="10"/>
        <rFont val="Arial"/>
        <family val="2"/>
      </rPr>
      <t>Supply buses in current year</t>
    </r>
  </si>
  <si>
    <r>
      <rPr>
        <sz val="10"/>
        <rFont val="굴림"/>
        <family val="3"/>
      </rPr>
      <t xml:space="preserve">보급률
</t>
    </r>
    <r>
      <rPr>
        <sz val="10"/>
        <rFont val="Arial"/>
        <family val="2"/>
      </rPr>
      <t>Supply rate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</si>
  <si>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</si>
  <si>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</si>
  <si>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 xml:space="preserve">자전거전용도로
</t>
    </r>
    <r>
      <rPr>
        <sz val="10"/>
        <rFont val="Arial"/>
        <family val="2"/>
      </rPr>
      <t>Exclusive bicycle path</t>
    </r>
  </si>
  <si>
    <r>
      <rPr>
        <sz val="10"/>
        <rFont val="굴림"/>
        <family val="3"/>
      </rPr>
      <t xml:space="preserve">자전거보행자겸용도로
</t>
    </r>
    <r>
      <rPr>
        <sz val="10"/>
        <rFont val="Arial"/>
        <family val="2"/>
      </rPr>
      <t>Bicycle &amp; pedestrian path</t>
    </r>
  </si>
  <si>
    <r>
      <rPr>
        <sz val="10"/>
        <rFont val="굴림"/>
        <family val="3"/>
      </rPr>
      <t xml:space="preserve">자전거전용차로
</t>
    </r>
    <r>
      <rPr>
        <sz val="10"/>
        <rFont val="Arial"/>
        <family val="2"/>
      </rPr>
      <t>Exclusive bicycle lane</t>
    </r>
  </si>
  <si>
    <r>
      <rPr>
        <sz val="10"/>
        <rFont val="굴림"/>
        <family val="3"/>
      </rPr>
      <t xml:space="preserve">노선수
</t>
    </r>
    <r>
      <rPr>
        <sz val="10"/>
        <rFont val="Arial"/>
        <family val="2"/>
      </rPr>
      <t>No. of paths</t>
    </r>
  </si>
  <si>
    <r>
      <rPr>
        <sz val="10"/>
        <rFont val="굴림"/>
        <family val="3"/>
      </rPr>
      <t xml:space="preserve">길이
</t>
    </r>
    <r>
      <rPr>
        <sz val="10"/>
        <rFont val="Arial"/>
        <family val="2"/>
      </rPr>
      <t>Length</t>
    </r>
  </si>
  <si>
    <t>-</t>
  </si>
  <si>
    <t>연    별</t>
  </si>
  <si>
    <r>
      <t xml:space="preserve">     </t>
    </r>
    <r>
      <rPr>
        <sz val="10"/>
        <color indexed="8"/>
        <rFont val="굴림"/>
        <family val="3"/>
      </rPr>
      <t>우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통</t>
    </r>
    <r>
      <rPr>
        <sz val="10"/>
        <color indexed="8"/>
        <rFont val="Arial"/>
        <family val="2"/>
      </rPr>
      <t xml:space="preserve">   Post box </t>
    </r>
  </si>
  <si>
    <r>
      <t>사서함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시설수</t>
    </r>
  </si>
  <si>
    <r>
      <t xml:space="preserve">  </t>
    </r>
    <r>
      <rPr>
        <sz val="10"/>
        <color indexed="8"/>
        <rFont val="굴림"/>
        <family val="3"/>
      </rPr>
      <t>수송장비</t>
    </r>
    <r>
      <rPr>
        <sz val="10"/>
        <color indexed="8"/>
        <rFont val="Arial"/>
        <family val="2"/>
      </rPr>
      <t xml:space="preserve">   Delivery equipment</t>
    </r>
  </si>
  <si>
    <r>
      <t>우표류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판매소</t>
    </r>
  </si>
  <si>
    <t>갑</t>
  </si>
  <si>
    <t>을</t>
  </si>
  <si>
    <r>
      <t>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동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차</t>
    </r>
  </si>
  <si>
    <r>
      <t>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차</t>
    </r>
  </si>
  <si>
    <t>Stamp sale</t>
  </si>
  <si>
    <t>Standing</t>
  </si>
  <si>
    <t>Hanging</t>
  </si>
  <si>
    <t>Post box</t>
  </si>
  <si>
    <t>Motor vehicle</t>
  </si>
  <si>
    <t>Motorcycle</t>
  </si>
  <si>
    <t>agency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</si>
  <si>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천통</t>
    </r>
    <r>
      <rPr>
        <sz val="10"/>
        <rFont val="Arial"/>
        <family val="2"/>
      </rPr>
      <t>)</t>
    </r>
  </si>
  <si>
    <r>
      <t>국</t>
    </r>
    <r>
      <rPr>
        <sz val="10"/>
        <rFont val="Arial"/>
        <family val="2"/>
      </rPr>
      <t xml:space="preserve">           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                    Domestic</t>
    </r>
  </si>
  <si>
    <r>
      <t>국</t>
    </r>
    <r>
      <rPr>
        <sz val="10"/>
        <rFont val="Arial"/>
        <family val="2"/>
      </rPr>
      <t xml:space="preserve">         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           International</t>
    </r>
  </si>
  <si>
    <r>
      <t>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별</t>
    </r>
  </si>
  <si>
    <r>
      <t>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</si>
  <si>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t xml:space="preserve"> </t>
    </r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반</t>
    </r>
  </si>
  <si>
    <r>
      <t>특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</si>
  <si>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t>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포</t>
    </r>
  </si>
  <si>
    <t>국     별</t>
  </si>
  <si>
    <t>Total</t>
  </si>
  <si>
    <t>General mail</t>
  </si>
  <si>
    <t>Special mail</t>
  </si>
  <si>
    <t>Parcel</t>
  </si>
  <si>
    <t>Post Office</t>
  </si>
  <si>
    <r>
      <t>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</si>
  <si>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t>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달</t>
    </r>
  </si>
  <si>
    <t>Receipt</t>
  </si>
  <si>
    <t>Delivery</t>
  </si>
  <si>
    <t>2 0 10</t>
  </si>
  <si>
    <t>제주우편집중국</t>
  </si>
  <si>
    <t>Jeju Post Office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</si>
  <si>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</si>
  <si>
    <t>서귀포우체국</t>
  </si>
  <si>
    <t>Seogwipo Post office</t>
  </si>
  <si>
    <r>
      <t>계</t>
    </r>
    <r>
      <rPr>
        <sz val="10"/>
        <rFont val="Arial"/>
        <family val="2"/>
      </rPr>
      <t xml:space="preserve">   Total</t>
    </r>
  </si>
  <si>
    <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  General mail</t>
    </r>
  </si>
  <si>
    <r>
      <t>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Special mail</t>
    </r>
  </si>
  <si>
    <r>
      <t>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  Parcel</t>
    </r>
  </si>
  <si>
    <t>국    별</t>
  </si>
  <si>
    <r>
      <t>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내
</t>
    </r>
    <r>
      <rPr>
        <sz val="10"/>
        <rFont val="Arial"/>
        <family val="2"/>
      </rPr>
      <t>Domestic</t>
    </r>
  </si>
  <si>
    <r>
      <t>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제
</t>
    </r>
    <r>
      <rPr>
        <sz val="10"/>
        <rFont val="Arial"/>
        <family val="2"/>
      </rPr>
      <t>International</t>
    </r>
  </si>
  <si>
    <t>Jan.</t>
  </si>
  <si>
    <t>Feb.</t>
  </si>
  <si>
    <t>Mar.</t>
  </si>
  <si>
    <t>Apr.</t>
  </si>
  <si>
    <t>June</t>
  </si>
  <si>
    <t>July</t>
  </si>
  <si>
    <t>Aug.</t>
  </si>
  <si>
    <t>Sept.</t>
  </si>
  <si>
    <t>10 월</t>
  </si>
  <si>
    <t>Oct.</t>
  </si>
  <si>
    <t>11 월</t>
  </si>
  <si>
    <t>Nov.</t>
  </si>
  <si>
    <t>12 월</t>
  </si>
  <si>
    <t>Dec.</t>
  </si>
  <si>
    <t>2 0 1 0</t>
  </si>
  <si>
    <r>
      <t>여</t>
    </r>
    <r>
      <rPr>
        <sz val="10"/>
        <rFont val="Arial"/>
        <family val="2"/>
      </rPr>
      <t xml:space="preserve">                 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              Passenger</t>
    </r>
  </si>
  <si>
    <r>
      <t>화</t>
    </r>
    <r>
      <rPr>
        <sz val="10"/>
        <rFont val="Arial"/>
        <family val="2"/>
      </rPr>
      <t xml:space="preserve">         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         Freight</t>
    </r>
  </si>
  <si>
    <t>연    별</t>
  </si>
  <si>
    <t>계</t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</si>
  <si>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버스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</si>
  <si>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버스</t>
    </r>
  </si>
  <si>
    <r>
      <t>택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시</t>
    </r>
  </si>
  <si>
    <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</si>
  <si>
    <r>
      <t>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</si>
  <si>
    <r>
      <t>일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반</t>
    </r>
  </si>
  <si>
    <r>
      <t>개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별</t>
    </r>
  </si>
  <si>
    <r>
      <t>용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달</t>
    </r>
  </si>
  <si>
    <t>Year</t>
  </si>
  <si>
    <t>Inter-city buses</t>
  </si>
  <si>
    <t>Intra-city buses</t>
  </si>
  <si>
    <t>Taxi</t>
  </si>
  <si>
    <t>Chartered car</t>
  </si>
  <si>
    <t>Rent-Car</t>
  </si>
  <si>
    <t>General cargo</t>
  </si>
  <si>
    <t>Individual cargo</t>
  </si>
  <si>
    <t>Delivery cargo</t>
  </si>
  <si>
    <t>월    별</t>
  </si>
  <si>
    <r>
      <t xml:space="preserve"> </t>
    </r>
    <r>
      <rPr>
        <sz val="10"/>
        <rFont val="굴림"/>
        <family val="3"/>
      </rPr>
      <t>등록대수</t>
    </r>
  </si>
  <si>
    <r>
      <t xml:space="preserve"> </t>
    </r>
    <r>
      <rPr>
        <sz val="10"/>
        <rFont val="굴림"/>
        <family val="3"/>
      </rPr>
      <t>수송인원</t>
    </r>
  </si>
  <si>
    <t>수송량</t>
  </si>
  <si>
    <t>Month</t>
  </si>
  <si>
    <t>Number</t>
  </si>
  <si>
    <t xml:space="preserve">Volume </t>
  </si>
  <si>
    <t>of cars</t>
  </si>
  <si>
    <t>of passengers</t>
  </si>
  <si>
    <t>(Unit : number, plane )</t>
  </si>
  <si>
    <r>
      <t xml:space="preserve">  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   </t>
    </r>
  </si>
  <si>
    <r>
      <t>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  Street parking</t>
    </r>
  </si>
  <si>
    <t>노  외   Non-street parking</t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</si>
  <si>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설
</t>
    </r>
    <r>
      <rPr>
        <sz val="10"/>
        <rFont val="Arial"/>
        <family val="2"/>
      </rPr>
      <t xml:space="preserve"> Attached to</t>
    </r>
  </si>
  <si>
    <t>Grand total</t>
  </si>
  <si>
    <r>
      <t>유료</t>
    </r>
    <r>
      <rPr>
        <sz val="10"/>
        <rFont val="Arial"/>
        <family val="2"/>
      </rPr>
      <t xml:space="preserve">    Toll</t>
    </r>
  </si>
  <si>
    <r>
      <t>무료</t>
    </r>
    <r>
      <rPr>
        <sz val="10"/>
        <rFont val="Arial"/>
        <family val="2"/>
      </rPr>
      <t xml:space="preserve">   Free</t>
    </r>
  </si>
  <si>
    <r>
      <t>공영</t>
    </r>
    <r>
      <rPr>
        <sz val="10"/>
        <rFont val="Arial"/>
        <family val="2"/>
      </rPr>
      <t xml:space="preserve">  Public</t>
    </r>
  </si>
  <si>
    <r>
      <t>민영</t>
    </r>
    <r>
      <rPr>
        <sz val="10"/>
        <rFont val="Arial"/>
        <family val="2"/>
      </rPr>
      <t xml:space="preserve"> Private</t>
    </r>
  </si>
  <si>
    <t>buildings</t>
  </si>
  <si>
    <t>Year</t>
  </si>
  <si>
    <r>
      <t>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</si>
  <si>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</si>
  <si>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 xml:space="preserve"> 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</si>
  <si>
    <r>
      <t xml:space="preserve">  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</si>
  <si>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t>Si</t>
  </si>
  <si>
    <t>Number</t>
  </si>
  <si>
    <t>Space</t>
  </si>
  <si>
    <t>Plane</t>
  </si>
  <si>
    <t xml:space="preserve">  Number</t>
  </si>
  <si>
    <r>
      <t xml:space="preserve">1 </t>
    </r>
    <r>
      <rPr>
        <sz val="10"/>
        <rFont val="굴림"/>
        <family val="3"/>
      </rPr>
      <t>월</t>
    </r>
  </si>
  <si>
    <t>Jan.</t>
  </si>
  <si>
    <r>
      <t xml:space="preserve">2 </t>
    </r>
    <r>
      <rPr>
        <sz val="10"/>
        <rFont val="굴림"/>
        <family val="3"/>
      </rPr>
      <t>월</t>
    </r>
  </si>
  <si>
    <t>Feb.</t>
  </si>
  <si>
    <r>
      <t xml:space="preserve">3 </t>
    </r>
    <r>
      <rPr>
        <sz val="10"/>
        <rFont val="굴림"/>
        <family val="3"/>
      </rPr>
      <t>월</t>
    </r>
  </si>
  <si>
    <t>Mar.</t>
  </si>
  <si>
    <r>
      <t xml:space="preserve">4 </t>
    </r>
    <r>
      <rPr>
        <sz val="10"/>
        <rFont val="굴림"/>
        <family val="3"/>
      </rPr>
      <t>월</t>
    </r>
  </si>
  <si>
    <t>Apr.</t>
  </si>
  <si>
    <r>
      <t xml:space="preserve">5 </t>
    </r>
    <r>
      <rPr>
        <sz val="10"/>
        <rFont val="굴림"/>
        <family val="3"/>
      </rPr>
      <t>월</t>
    </r>
  </si>
  <si>
    <t>May</t>
  </si>
  <si>
    <r>
      <t xml:space="preserve">6 </t>
    </r>
    <r>
      <rPr>
        <sz val="10"/>
        <rFont val="굴림"/>
        <family val="3"/>
      </rPr>
      <t>월</t>
    </r>
  </si>
  <si>
    <t>June</t>
  </si>
  <si>
    <r>
      <t xml:space="preserve">7 </t>
    </r>
    <r>
      <rPr>
        <sz val="10"/>
        <rFont val="굴림"/>
        <family val="3"/>
      </rPr>
      <t>월</t>
    </r>
  </si>
  <si>
    <t>July</t>
  </si>
  <si>
    <r>
      <t xml:space="preserve">8 </t>
    </r>
    <r>
      <rPr>
        <sz val="10"/>
        <rFont val="굴림"/>
        <family val="3"/>
      </rPr>
      <t>월</t>
    </r>
  </si>
  <si>
    <t>Aug.</t>
  </si>
  <si>
    <r>
      <t xml:space="preserve">9 </t>
    </r>
    <r>
      <rPr>
        <sz val="10"/>
        <rFont val="굴림"/>
        <family val="3"/>
      </rPr>
      <t>월</t>
    </r>
  </si>
  <si>
    <t>Sept.</t>
  </si>
  <si>
    <r>
      <t xml:space="preserve">10 </t>
    </r>
    <r>
      <rPr>
        <sz val="10"/>
        <rFont val="굴림"/>
        <family val="3"/>
      </rPr>
      <t>월</t>
    </r>
  </si>
  <si>
    <t>Oct.</t>
  </si>
  <si>
    <r>
      <t xml:space="preserve">11 </t>
    </r>
    <r>
      <rPr>
        <sz val="10"/>
        <rFont val="굴림"/>
        <family val="3"/>
      </rPr>
      <t>월</t>
    </r>
  </si>
  <si>
    <t>Nov.</t>
  </si>
  <si>
    <r>
      <t xml:space="preserve">12 </t>
    </r>
    <r>
      <rPr>
        <sz val="10"/>
        <rFont val="굴림"/>
        <family val="3"/>
      </rPr>
      <t>월</t>
    </r>
  </si>
  <si>
    <t>Dec.</t>
  </si>
  <si>
    <t>국   내    선</t>
  </si>
  <si>
    <t>Domestic Lines</t>
  </si>
  <si>
    <t>서    울</t>
  </si>
  <si>
    <t>A330/A300/B737</t>
  </si>
  <si>
    <t>62.12.02</t>
  </si>
  <si>
    <t>Seoul</t>
  </si>
  <si>
    <t>부    산</t>
  </si>
  <si>
    <t>62.12.16</t>
  </si>
  <si>
    <t>Busan</t>
  </si>
  <si>
    <t>대    구</t>
  </si>
  <si>
    <t>76.03.06</t>
  </si>
  <si>
    <t>Daegu</t>
  </si>
  <si>
    <t>광    주</t>
  </si>
  <si>
    <t>B737</t>
  </si>
  <si>
    <t>Gwangju</t>
  </si>
  <si>
    <t>울    산</t>
  </si>
  <si>
    <t>85.07.10</t>
  </si>
  <si>
    <t>Ulsan</t>
  </si>
  <si>
    <t>청    주</t>
  </si>
  <si>
    <t>A300/B737</t>
  </si>
  <si>
    <t>97.04.28</t>
  </si>
  <si>
    <t>여    수</t>
  </si>
  <si>
    <t>77.08.01</t>
  </si>
  <si>
    <t>Yeosu</t>
  </si>
  <si>
    <t>사    천</t>
  </si>
  <si>
    <t>Chinju</t>
  </si>
  <si>
    <t>군    산</t>
  </si>
  <si>
    <t>92.12.14</t>
  </si>
  <si>
    <t>Gunsan</t>
  </si>
  <si>
    <t>원    주</t>
  </si>
  <si>
    <t>97.02.28</t>
  </si>
  <si>
    <t>Wonju</t>
  </si>
  <si>
    <t xml:space="preserve">          International Lines</t>
  </si>
  <si>
    <t>오 사 카</t>
  </si>
  <si>
    <t>A300</t>
  </si>
  <si>
    <t>69.10.07</t>
  </si>
  <si>
    <t>Osaka</t>
  </si>
  <si>
    <t>동    경</t>
  </si>
  <si>
    <t>85.10.27</t>
  </si>
  <si>
    <t>Tokyo</t>
  </si>
  <si>
    <t>나 고 야</t>
  </si>
  <si>
    <t>88.03.27</t>
  </si>
  <si>
    <t>Nagoya</t>
  </si>
  <si>
    <t>북    경</t>
  </si>
  <si>
    <t>00.08.03</t>
  </si>
  <si>
    <t>Beijing</t>
  </si>
  <si>
    <t>국     내      선</t>
  </si>
  <si>
    <t>Gimpo</t>
  </si>
  <si>
    <t>포 항</t>
  </si>
  <si>
    <t>10.07.31</t>
  </si>
  <si>
    <t>Pohang</t>
  </si>
  <si>
    <t>International Lines</t>
  </si>
  <si>
    <t>Fukuoka</t>
  </si>
  <si>
    <r>
      <rPr>
        <b/>
        <sz val="10"/>
        <rFont val="돋움"/>
        <family val="3"/>
      </rPr>
      <t>국</t>
    </r>
    <r>
      <rPr>
        <b/>
        <sz val="10"/>
        <rFont val="Arial"/>
        <family val="2"/>
      </rPr>
      <t xml:space="preserve">     </t>
    </r>
    <r>
      <rPr>
        <b/>
        <sz val="10"/>
        <rFont val="돋움"/>
        <family val="3"/>
      </rPr>
      <t>제</t>
    </r>
    <r>
      <rPr>
        <b/>
        <sz val="10"/>
        <rFont val="Arial"/>
        <family val="2"/>
      </rPr>
      <t xml:space="preserve">      </t>
    </r>
    <r>
      <rPr>
        <b/>
        <sz val="10"/>
        <rFont val="돋움"/>
        <family val="3"/>
      </rPr>
      <t>선</t>
    </r>
  </si>
  <si>
    <r>
      <rPr>
        <b/>
        <sz val="10"/>
        <rFont val="굴림"/>
        <family val="3"/>
      </rPr>
      <t>국</t>
    </r>
    <r>
      <rPr>
        <b/>
        <sz val="10"/>
        <rFont val="Arial"/>
        <family val="2"/>
      </rPr>
      <t xml:space="preserve">     </t>
    </r>
    <r>
      <rPr>
        <b/>
        <sz val="10"/>
        <rFont val="굴림"/>
        <family val="3"/>
      </rPr>
      <t>내</t>
    </r>
    <r>
      <rPr>
        <b/>
        <sz val="10"/>
        <rFont val="Arial"/>
        <family val="2"/>
      </rPr>
      <t xml:space="preserve">      </t>
    </r>
    <r>
      <rPr>
        <b/>
        <sz val="10"/>
        <rFont val="굴림"/>
        <family val="3"/>
      </rPr>
      <t>선</t>
    </r>
  </si>
  <si>
    <t xml:space="preserve"> 김    포 </t>
  </si>
  <si>
    <t xml:space="preserve"> 06.6.5 </t>
  </si>
  <si>
    <t xml:space="preserve"> 부    산 </t>
  </si>
  <si>
    <t xml:space="preserve"> 08.6.13 </t>
  </si>
  <si>
    <t xml:space="preserve"> 청    주 </t>
  </si>
  <si>
    <t xml:space="preserve"> 60분 </t>
  </si>
  <si>
    <t xml:space="preserve"> 06.8.25 </t>
  </si>
  <si>
    <t>CheongJu</t>
  </si>
  <si>
    <r>
      <t>국</t>
    </r>
    <r>
      <rPr>
        <b/>
        <sz val="10"/>
        <color indexed="8"/>
        <rFont val="Arial"/>
        <family val="2"/>
      </rPr>
      <t xml:space="preserve">     </t>
    </r>
    <r>
      <rPr>
        <b/>
        <sz val="10"/>
        <color indexed="8"/>
        <rFont val="굴림"/>
        <family val="3"/>
      </rPr>
      <t>내</t>
    </r>
    <r>
      <rPr>
        <b/>
        <sz val="10"/>
        <color indexed="8"/>
        <rFont val="Arial"/>
        <family val="2"/>
      </rPr>
      <t xml:space="preserve">      </t>
    </r>
    <r>
      <rPr>
        <b/>
        <sz val="10"/>
        <color indexed="8"/>
        <rFont val="굴림"/>
        <family val="3"/>
      </rPr>
      <t>선</t>
    </r>
  </si>
  <si>
    <t>65분</t>
  </si>
  <si>
    <t>08.7.17</t>
  </si>
  <si>
    <t>부 산</t>
  </si>
  <si>
    <t xml:space="preserve"> B737 </t>
  </si>
  <si>
    <t xml:space="preserve"> 08.12.1 </t>
  </si>
  <si>
    <r>
      <t xml:space="preserve">  </t>
    </r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리</t>
    </r>
  </si>
  <si>
    <r>
      <t xml:space="preserve"> </t>
    </r>
    <r>
      <rPr>
        <sz val="10"/>
        <rFont val="굴림"/>
        <family val="3"/>
      </rPr>
      <t>취항기종</t>
    </r>
  </si>
  <si>
    <r>
      <t xml:space="preserve"> </t>
    </r>
    <r>
      <rPr>
        <sz val="10"/>
        <rFont val="굴림"/>
        <family val="3"/>
      </rPr>
      <t>운항시간</t>
    </r>
    <r>
      <rPr>
        <sz val="10"/>
        <rFont val="Arial"/>
        <family val="2"/>
      </rPr>
      <t>(</t>
    </r>
    <r>
      <rPr>
        <sz val="10"/>
        <rFont val="굴림"/>
        <family val="3"/>
      </rPr>
      <t>분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</si>
  <si>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이용가능</t>
    </r>
  </si>
  <si>
    <r>
      <t xml:space="preserve">   </t>
    </r>
    <r>
      <rPr>
        <sz val="10"/>
        <rFont val="굴림"/>
        <family val="3"/>
      </rPr>
      <t>연간좌석이용률</t>
    </r>
  </si>
  <si>
    <r>
      <t xml:space="preserve"> </t>
    </r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</si>
  <si>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</t>
    </r>
    <r>
      <rPr>
        <sz val="10"/>
        <rFont val="굴림"/>
        <family val="3"/>
      </rPr>
      <t>연간취항률</t>
    </r>
  </si>
  <si>
    <r>
      <t xml:space="preserve"> </t>
    </r>
    <r>
      <rPr>
        <sz val="10"/>
        <rFont val="굴림"/>
        <family val="3"/>
      </rPr>
      <t>노선개설</t>
    </r>
  </si>
  <si>
    <t>노선별</t>
  </si>
  <si>
    <r>
      <t xml:space="preserve"> </t>
    </r>
    <r>
      <rPr>
        <sz val="10"/>
        <rFont val="굴림"/>
        <family val="3"/>
      </rPr>
      <t>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</si>
  <si>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 xml:space="preserve">   Annual</t>
  </si>
  <si>
    <r>
      <t xml:space="preserve"> 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일</t>
    </r>
  </si>
  <si>
    <t>Routes</t>
  </si>
  <si>
    <t>Aircraft</t>
  </si>
  <si>
    <t xml:space="preserve"> Hours Flown</t>
  </si>
  <si>
    <t xml:space="preserve">Annual Seat </t>
  </si>
  <si>
    <t xml:space="preserve">Number of </t>
  </si>
  <si>
    <t>Operation Rate</t>
  </si>
  <si>
    <t>Date of Route</t>
  </si>
  <si>
    <t>Distance(km)</t>
  </si>
  <si>
    <t>type</t>
  </si>
  <si>
    <t>(Minute)</t>
  </si>
  <si>
    <t xml:space="preserve">Seats Available </t>
  </si>
  <si>
    <t>Occupancy Rate(%)</t>
  </si>
  <si>
    <t>Scheduled Flights</t>
  </si>
  <si>
    <t>(%)</t>
  </si>
  <si>
    <t>Opening</t>
  </si>
  <si>
    <t xml:space="preserve"> </t>
  </si>
  <si>
    <t>-</t>
  </si>
  <si>
    <t>노선별</t>
  </si>
  <si>
    <t>Number of</t>
  </si>
  <si>
    <t>Routes</t>
  </si>
  <si>
    <t>Scheduled Flights</t>
  </si>
  <si>
    <t>Passengers</t>
  </si>
  <si>
    <t>Freight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</si>
  <si>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</si>
  <si>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Loafway</t>
  </si>
  <si>
    <t>Tourist</t>
  </si>
  <si>
    <t>1 월</t>
  </si>
  <si>
    <t>2 월</t>
  </si>
  <si>
    <t>3 월</t>
  </si>
  <si>
    <t>4 월</t>
  </si>
  <si>
    <t>5 월</t>
  </si>
  <si>
    <t>May</t>
  </si>
  <si>
    <t>6 월</t>
  </si>
  <si>
    <t>7 월</t>
  </si>
  <si>
    <t>8 월</t>
  </si>
  <si>
    <t>9 월</t>
  </si>
  <si>
    <t>관광지별</t>
  </si>
  <si>
    <r>
      <t>인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원</t>
    </r>
  </si>
  <si>
    <r>
      <t>징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액</t>
    </r>
  </si>
  <si>
    <t>Visitors</t>
  </si>
  <si>
    <t>Receipts</t>
  </si>
  <si>
    <t>Jeju-Si</t>
  </si>
  <si>
    <t>삼성혈</t>
  </si>
  <si>
    <t>Samseonghyeol</t>
  </si>
  <si>
    <t>제주목관아지</t>
  </si>
  <si>
    <t>Jeju Mokkwanaji</t>
  </si>
  <si>
    <t>삼양선사유적지</t>
  </si>
  <si>
    <t>Samyang-dong Prehistoric Historical Site</t>
  </si>
  <si>
    <t>목석원</t>
  </si>
  <si>
    <t>폐업</t>
  </si>
  <si>
    <t>Mokseokwon</t>
  </si>
  <si>
    <t>국립제주박물관</t>
  </si>
  <si>
    <t>Jeju National Museum</t>
  </si>
  <si>
    <t>민속자연사박물관</t>
  </si>
  <si>
    <t>Jeju Folklore&amp;Natural History Museum</t>
  </si>
  <si>
    <t>절물자연휴양림</t>
  </si>
  <si>
    <t>Jeolmul Natural Forest Resort</t>
  </si>
  <si>
    <t>제주돌문화공원</t>
  </si>
  <si>
    <t>Jeju Stone Culture Park</t>
  </si>
  <si>
    <t>제주러브랜드</t>
  </si>
  <si>
    <t>Jeju Love Land</t>
  </si>
  <si>
    <t>한라산국립공원</t>
  </si>
  <si>
    <t>Mt. Halla National Park</t>
  </si>
  <si>
    <t>해녀박물관</t>
  </si>
  <si>
    <t>Museum of Women Divers</t>
  </si>
  <si>
    <t>항몽유적지</t>
  </si>
  <si>
    <t>Hangmong Historical Site</t>
  </si>
  <si>
    <t>산굼부리</t>
  </si>
  <si>
    <t>Sangumburi Crater</t>
  </si>
  <si>
    <t>비자림</t>
  </si>
  <si>
    <t>Bijarim Forest</t>
  </si>
  <si>
    <t>제주항일기념관</t>
  </si>
  <si>
    <t>Jeju Anti-Japanese Memorial Hall</t>
  </si>
  <si>
    <t>한림공원</t>
  </si>
  <si>
    <t>Hallim Park</t>
  </si>
  <si>
    <r>
      <t>생각하는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정원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구</t>
    </r>
    <r>
      <rPr>
        <sz val="10"/>
        <rFont val="Arial"/>
        <family val="2"/>
      </rPr>
      <t>.</t>
    </r>
    <r>
      <rPr>
        <sz val="10"/>
        <rFont val="돋움"/>
        <family val="3"/>
      </rPr>
      <t>분재예술원</t>
    </r>
    <r>
      <rPr>
        <sz val="10"/>
        <rFont val="Arial"/>
        <family val="2"/>
      </rPr>
      <t>)</t>
    </r>
  </si>
  <si>
    <t>Spirited Garden, Bunjae Artpia</t>
  </si>
  <si>
    <t>만장굴관광지</t>
  </si>
  <si>
    <t>Manjanggul</t>
  </si>
  <si>
    <t>㈜제주미니미니랜드</t>
  </si>
  <si>
    <t>Jeju Mini-mini Land</t>
  </si>
  <si>
    <t>정방폭포</t>
  </si>
  <si>
    <t>Jeongbang Waterfall</t>
  </si>
  <si>
    <t>천지연폭포</t>
  </si>
  <si>
    <t>Choenjiyeon Waterfalls</t>
  </si>
  <si>
    <t>천제연폭포</t>
  </si>
  <si>
    <t>Cheonjeyeon Waterfalls</t>
  </si>
  <si>
    <t>중문대포해안주상절리대</t>
  </si>
  <si>
    <t>Jungmun Daepo Haean Jusang Jeollidae</t>
  </si>
  <si>
    <t>기당미술관</t>
  </si>
  <si>
    <t>Gidang Contemporay Art Museum</t>
  </si>
  <si>
    <t>여미지식물원</t>
  </si>
  <si>
    <t>Yeomiji Botanical Gardens</t>
  </si>
  <si>
    <t>서귀포자연휴양림</t>
  </si>
  <si>
    <t>Seogwipo Natural Forest</t>
  </si>
  <si>
    <t>감귤박물관</t>
  </si>
  <si>
    <t>Citrus Museum</t>
  </si>
  <si>
    <t>서복전시관</t>
  </si>
  <si>
    <t>Seobok Exhibition Hall</t>
  </si>
  <si>
    <t>서귀포도립해양공원</t>
  </si>
  <si>
    <t>Seogwipo Maritime Park</t>
  </si>
  <si>
    <t>아프리카박물관</t>
  </si>
  <si>
    <t>Africa Museum</t>
  </si>
  <si>
    <t>Lee Joong-seop Gallery</t>
  </si>
  <si>
    <t>테디베어뮤지엄</t>
  </si>
  <si>
    <t>Teddy Bear Museum</t>
  </si>
  <si>
    <t>퍼시픽랜드</t>
  </si>
  <si>
    <t>Pacific Land</t>
  </si>
  <si>
    <t>산방산</t>
  </si>
  <si>
    <t>Mt. Sanbang</t>
  </si>
  <si>
    <t>성산일출봉</t>
  </si>
  <si>
    <t>Seongsan Ilchulbong</t>
  </si>
  <si>
    <t>신영영화박물관</t>
  </si>
  <si>
    <t>Shinyoung Cinema Museum</t>
  </si>
  <si>
    <t>마라해양도립공원</t>
  </si>
  <si>
    <t>Mara Maritime Park</t>
  </si>
  <si>
    <t>소인국테마파크</t>
  </si>
  <si>
    <t>Miniature Theme Park, Soingook</t>
  </si>
  <si>
    <t>일출랜드</t>
  </si>
  <si>
    <t>Ilchul Land</t>
  </si>
  <si>
    <t>제주민속촌박물관</t>
  </si>
  <si>
    <t>Jeju Folk Village Museum</t>
  </si>
  <si>
    <t>제주조각공원</t>
  </si>
  <si>
    <t>Jeju Art Park</t>
  </si>
  <si>
    <t>등급미정</t>
  </si>
  <si>
    <t>가족호텔</t>
  </si>
  <si>
    <t>수입실적(백만원)
Receipts</t>
  </si>
  <si>
    <t>합계</t>
  </si>
  <si>
    <t>객실</t>
  </si>
  <si>
    <t>부대시설</t>
  </si>
  <si>
    <t>Rooms</t>
  </si>
  <si>
    <t>Deluxe 1st</t>
  </si>
  <si>
    <t>Deluxe 2nd</t>
  </si>
  <si>
    <t>1st Class</t>
  </si>
  <si>
    <t>2nd Class</t>
  </si>
  <si>
    <t>3rd Class</t>
  </si>
  <si>
    <t>Seongsanpo</t>
  </si>
  <si>
    <t>Iho tewoo beach</t>
  </si>
  <si>
    <t>Samnyang blacksand beach</t>
  </si>
  <si>
    <t>곽지과물해변</t>
  </si>
  <si>
    <t>Gwakji  gwamool beach</t>
  </si>
  <si>
    <t>협재해변</t>
  </si>
  <si>
    <t>Hyeopjae beach</t>
  </si>
  <si>
    <t>금능으뜸원해변</t>
  </si>
  <si>
    <t>Geumneung best beach</t>
  </si>
  <si>
    <t>함덕서우봉해변</t>
  </si>
  <si>
    <t>Hamdeok seoubong beach</t>
  </si>
  <si>
    <t>김녕성세기해변</t>
  </si>
  <si>
    <t>Gimyeong seong se gi beach</t>
  </si>
  <si>
    <t>화순금모래해변</t>
  </si>
  <si>
    <t>Hwasun geummorae beach</t>
  </si>
  <si>
    <t>중문색달해변</t>
  </si>
  <si>
    <t>Jungmun saekdal beach</t>
  </si>
  <si>
    <t>표선해비치해변</t>
  </si>
  <si>
    <t>Pyoseon haevichi beach</t>
  </si>
  <si>
    <t>신양섭지코지해변</t>
  </si>
  <si>
    <t>Sinyang soebjicoji beach</t>
  </si>
  <si>
    <t>하효쇠소깍해변</t>
  </si>
  <si>
    <t>Hahyo soe sok kak beach</t>
  </si>
  <si>
    <r>
      <t>삼양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검은모래해변</t>
    </r>
  </si>
  <si>
    <t>자료 : 제주특별자치도 관광정책과</t>
  </si>
  <si>
    <t xml:space="preserve">         2) 백사장면적은 고시면적임</t>
  </si>
  <si>
    <t>자료 : 제주지방우정청</t>
  </si>
  <si>
    <t>Source : Jeju Regional Communications Office</t>
  </si>
  <si>
    <t>Source : Jeju Regional  Communications Office</t>
  </si>
  <si>
    <t>김녕해수욕장관광지</t>
  </si>
  <si>
    <t>Gimnyeong Beach tourist spot</t>
  </si>
  <si>
    <t>묘산봉관광지</t>
  </si>
  <si>
    <t>1998.04.22</t>
  </si>
  <si>
    <t>Myosanbong tourist spot</t>
  </si>
  <si>
    <t xml:space="preserve">Tourist hotel </t>
  </si>
  <si>
    <r>
      <t xml:space="preserve">16. </t>
    </r>
    <r>
      <rPr>
        <b/>
        <sz val="18"/>
        <rFont val="굴림"/>
        <family val="3"/>
      </rPr>
      <t>관광사업체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등록</t>
    </r>
    <r>
      <rPr>
        <b/>
        <sz val="18"/>
        <rFont val="Arial"/>
        <family val="2"/>
      </rPr>
      <t xml:space="preserve">                      Registration of Tourist Service Establishments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</si>
  <si>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</si>
  <si>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>(Unit : number)</t>
  </si>
  <si>
    <r>
      <t>여행업</t>
    </r>
    <r>
      <rPr>
        <sz val="10"/>
        <rFont val="Arial"/>
        <family val="2"/>
      </rPr>
      <t xml:space="preserve">   Travel agencies</t>
    </r>
  </si>
  <si>
    <r>
      <t xml:space="preserve">         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            Tourist  hotel</t>
    </r>
  </si>
  <si>
    <r>
      <t>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          Tourist entertainment facilities </t>
    </r>
  </si>
  <si>
    <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반</t>
    </r>
  </si>
  <si>
    <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외</t>
    </r>
  </si>
  <si>
    <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</si>
  <si>
    <t>국내외
여행업</t>
  </si>
  <si>
    <t>전문휴양업</t>
  </si>
  <si>
    <t>종합휴양업</t>
  </si>
  <si>
    <t>자동차</t>
  </si>
  <si>
    <t>관광유람선업</t>
  </si>
  <si>
    <t>관광공연장업</t>
  </si>
  <si>
    <r>
      <t xml:space="preserve"> </t>
    </r>
    <r>
      <rPr>
        <sz val="10"/>
        <rFont val="굴림"/>
        <family val="3"/>
      </rPr>
      <t>외국인전용관광</t>
    </r>
  </si>
  <si>
    <t>야영장업</t>
  </si>
  <si>
    <t>기념품판매업</t>
  </si>
  <si>
    <t>가족호텔업</t>
  </si>
  <si>
    <t>관광호텔업</t>
  </si>
  <si>
    <t>기타호텔업</t>
  </si>
  <si>
    <t>recreation</t>
  </si>
  <si>
    <t>Motorist</t>
  </si>
  <si>
    <t>Performing</t>
  </si>
  <si>
    <t>Souvenir shops</t>
  </si>
  <si>
    <t>General</t>
  </si>
  <si>
    <t>Overseas</t>
  </si>
  <si>
    <t>Domestic</t>
  </si>
  <si>
    <t>Family hotel</t>
  </si>
  <si>
    <t xml:space="preserve">Other hotels </t>
  </si>
  <si>
    <t>services</t>
  </si>
  <si>
    <t xml:space="preserve">Resort complexes
</t>
  </si>
  <si>
    <t>convenience
 facilities</t>
  </si>
  <si>
    <t>cruises</t>
  </si>
  <si>
    <t>arts for tourist</t>
  </si>
  <si>
    <t>for
foreigners only</t>
  </si>
  <si>
    <t>2 0 1 1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</si>
  <si>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</si>
  <si>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 xml:space="preserve"> 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</si>
  <si>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</si>
  <si>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 xml:space="preserve"> Seogwipo-si</t>
  </si>
  <si>
    <t>카지노업</t>
  </si>
  <si>
    <t>시설업</t>
  </si>
  <si>
    <t>기획업</t>
  </si>
  <si>
    <t>종합유원</t>
  </si>
  <si>
    <t>일반유원</t>
  </si>
  <si>
    <t>기타유원</t>
  </si>
  <si>
    <t>관광유흥</t>
  </si>
  <si>
    <t>외국인전용</t>
  </si>
  <si>
    <t>관광</t>
  </si>
  <si>
    <t>시내순환</t>
  </si>
  <si>
    <t>한옥</t>
  </si>
  <si>
    <t>음식점업</t>
  </si>
  <si>
    <t>유흥음식점업</t>
  </si>
  <si>
    <t>식당업</t>
  </si>
  <si>
    <t>관광업</t>
  </si>
  <si>
    <t>사진업</t>
  </si>
  <si>
    <t>펜션업</t>
  </si>
  <si>
    <t>체험업</t>
  </si>
  <si>
    <t xml:space="preserve">Facilities </t>
  </si>
  <si>
    <t>Planning</t>
  </si>
  <si>
    <t>Casino</t>
  </si>
  <si>
    <t xml:space="preserve">Recreational Complex Facilities </t>
  </si>
  <si>
    <t>General Recreational Facilities</t>
  </si>
  <si>
    <t>Other Recreational Facilities</t>
  </si>
  <si>
    <t>Amusement Restaurants for Tourists</t>
  </si>
  <si>
    <t>Amusement Restaurants Exclusive to Foreigners</t>
  </si>
  <si>
    <t>Tourist Restaurants</t>
  </si>
  <si>
    <t xml:space="preserve">City Circle Tourism </t>
  </si>
  <si>
    <t>Tourism Photography</t>
  </si>
  <si>
    <t>Tourist Pension</t>
  </si>
  <si>
    <t>Korean-style 
house 
experience</t>
  </si>
  <si>
    <r>
      <t>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시</t>
    </r>
  </si>
  <si>
    <t xml:space="preserve"> 주 : 1) 여행업에서 하나의 사업체가 국내여행업과 국외여행업 모두 등록한 경우 국내·외여행업으로 분류</t>
  </si>
  <si>
    <t xml:space="preserve">       2) 기타호텔업에는 수상관광호텔업, 한국전통호텔업, 호스텔업이 포함 </t>
  </si>
  <si>
    <t xml:space="preserve">       3) 관광편의시설업 중 한옥체험업은 2009년 관광진흥법규 개정에 의거, 2009년부터 대상업종으로 추가 </t>
  </si>
  <si>
    <t xml:space="preserve">       4) 2011년부터 '관광삭도업' → '관광궤도업'으로 항목 변경, '한옥체험업' 항목 추가, '호텔업' 분류 수정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</si>
  <si>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>,%)</t>
    </r>
  </si>
  <si>
    <t>(Unit : number,%)</t>
  </si>
  <si>
    <t>2 0 1 1</t>
  </si>
  <si>
    <t>2 0 1 1</t>
  </si>
  <si>
    <t xml:space="preserve">2 0 1 0 </t>
  </si>
  <si>
    <t>-</t>
  </si>
  <si>
    <t>미천굴관광지</t>
  </si>
  <si>
    <t>1998.05.08</t>
  </si>
  <si>
    <t>Mi-cheon Cave tourist spot</t>
  </si>
  <si>
    <t>수망관광지</t>
  </si>
  <si>
    <t>2000.03.15</t>
  </si>
  <si>
    <t>Sumang tourist spot</t>
  </si>
  <si>
    <t>토산관광지</t>
  </si>
  <si>
    <t>1997.08.29</t>
  </si>
  <si>
    <t>Tosan tourist spot</t>
  </si>
  <si>
    <t>Namwon tourist spot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</si>
  <si>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척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</si>
  <si>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>(Unit : number, ton)</t>
  </si>
  <si>
    <r>
      <t>용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       by  Use</t>
    </r>
  </si>
  <si>
    <r>
      <t>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by Type</t>
    </r>
  </si>
  <si>
    <t>계</t>
  </si>
  <si>
    <r>
      <t>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</si>
  <si>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</si>
  <si>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t>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</si>
  <si>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t>예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선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</si>
  <si>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</si>
  <si>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r>
      <t>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</si>
  <si>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t>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선
</t>
    </r>
    <r>
      <rPr>
        <sz val="10"/>
        <rFont val="Arial"/>
        <family val="2"/>
      </rPr>
      <t>(</t>
    </r>
    <r>
      <rPr>
        <sz val="10"/>
        <rFont val="굴림"/>
        <family val="3"/>
      </rPr>
      <t>기타선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  <r>
      <rPr>
        <sz val="10"/>
        <rFont val="Arial"/>
        <family val="2"/>
      </rPr>
      <t>)</t>
    </r>
  </si>
  <si>
    <t>Year</t>
  </si>
  <si>
    <t>Total</t>
  </si>
  <si>
    <t>Passenger</t>
  </si>
  <si>
    <t>Cargo</t>
  </si>
  <si>
    <t>Tanker</t>
  </si>
  <si>
    <t>Tugboat</t>
  </si>
  <si>
    <t>Others</t>
  </si>
  <si>
    <t>Steel</t>
  </si>
  <si>
    <r>
      <t>Wooden</t>
    </r>
    <r>
      <rPr>
        <sz val="9"/>
        <rFont val="Arial"/>
        <family val="2"/>
      </rPr>
      <t>(Others)</t>
    </r>
  </si>
  <si>
    <r>
      <t xml:space="preserve">척
</t>
    </r>
    <r>
      <rPr>
        <sz val="8"/>
        <rFont val="Arial"/>
        <family val="2"/>
      </rPr>
      <t>Number</t>
    </r>
  </si>
  <si>
    <r>
      <t xml:space="preserve">톤
</t>
    </r>
    <r>
      <rPr>
        <sz val="10"/>
        <rFont val="Arial"/>
        <family val="2"/>
      </rPr>
      <t>Ton</t>
    </r>
  </si>
  <si>
    <t xml:space="preserve"> </t>
  </si>
  <si>
    <r>
      <t xml:space="preserve">  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    Trucks</t>
    </r>
  </si>
  <si>
    <r>
      <t xml:space="preserve">     </t>
    </r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      Special cars</t>
    </r>
  </si>
  <si>
    <r>
      <t xml:space="preserve">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Motor cycles 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</si>
  <si>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여객</t>
    </r>
    <r>
      <rPr>
        <sz val="10"/>
        <rFont val="Arial"/>
        <family val="2"/>
      </rPr>
      <t>-</t>
    </r>
    <r>
      <rPr>
        <sz val="10"/>
        <rFont val="굴림"/>
        <family val="3"/>
      </rPr>
      <t>천명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화물</t>
    </r>
    <r>
      <rPr>
        <sz val="10"/>
        <rFont val="Arial"/>
        <family val="2"/>
      </rPr>
      <t>-</t>
    </r>
    <r>
      <rPr>
        <sz val="10"/>
        <rFont val="굴림"/>
        <family val="3"/>
      </rPr>
      <t>천톤</t>
    </r>
    <r>
      <rPr>
        <sz val="10"/>
        <rFont val="Arial"/>
        <family val="2"/>
      </rPr>
      <t>)</t>
    </r>
  </si>
  <si>
    <t>(Unit : passenger-thousand person, freight-thousand ton)</t>
  </si>
  <si>
    <t>여객선
종류별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</si>
  <si>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</si>
  <si>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Busan</t>
    </r>
  </si>
  <si>
    <r>
      <t>척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</si>
  <si>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</si>
  <si>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</si>
  <si>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t>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항</t>
    </r>
  </si>
  <si>
    <r>
      <t>수송량</t>
    </r>
    <r>
      <rPr>
        <sz val="10"/>
        <rFont val="Arial"/>
        <family val="2"/>
      </rPr>
      <t xml:space="preserve">  Volume of transportation</t>
    </r>
  </si>
  <si>
    <r>
      <t>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</si>
  <si>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t>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</si>
  <si>
    <r>
      <t>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</si>
  <si>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객</t>
    </r>
  </si>
  <si>
    <r>
      <t>화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물</t>
    </r>
  </si>
  <si>
    <r>
      <t>월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</si>
  <si>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 xml:space="preserve">   Gross</t>
  </si>
  <si>
    <t>vessels</t>
  </si>
  <si>
    <t>ton</t>
  </si>
  <si>
    <t>Capacity</t>
  </si>
  <si>
    <t>operation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</si>
  <si>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목포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</si>
  <si>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Mokpo </t>
    </r>
  </si>
  <si>
    <t>Gross</t>
  </si>
  <si>
    <r>
      <t>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물</t>
    </r>
  </si>
  <si>
    <t>Vessels</t>
  </si>
  <si>
    <r>
      <t>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명</t>
    </r>
  </si>
  <si>
    <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문</t>
    </r>
  </si>
  <si>
    <r>
      <t xml:space="preserve"> </t>
    </r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>(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</si>
  <si>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승선정원</t>
    </r>
    <r>
      <rPr>
        <sz val="10"/>
        <rFont val="Arial"/>
        <family val="2"/>
      </rPr>
      <t>(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</si>
  <si>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력</t>
    </r>
    <r>
      <rPr>
        <sz val="10"/>
        <rFont val="Arial"/>
        <family val="2"/>
      </rPr>
      <t>(</t>
    </r>
    <r>
      <rPr>
        <sz val="10"/>
        <rFont val="굴림"/>
        <family val="3"/>
      </rPr>
      <t>노트</t>
    </r>
    <r>
      <rPr>
        <sz val="10"/>
        <rFont val="Arial"/>
        <family val="2"/>
      </rPr>
      <t>)</t>
    </r>
  </si>
  <si>
    <r>
      <t xml:space="preserve">   </t>
    </r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간</t>
    </r>
  </si>
  <si>
    <r>
      <t xml:space="preserve"> </t>
    </r>
    <r>
      <rPr>
        <sz val="10"/>
        <rFont val="굴림"/>
        <family val="3"/>
      </rPr>
      <t>취항년월일</t>
    </r>
  </si>
  <si>
    <r>
      <t xml:space="preserve"> </t>
    </r>
    <r>
      <rPr>
        <sz val="10"/>
        <rFont val="굴림"/>
        <family val="3"/>
      </rPr>
      <t>취항거리</t>
    </r>
    <r>
      <rPr>
        <sz val="10"/>
        <rFont val="Arial"/>
        <family val="2"/>
      </rPr>
      <t>(</t>
    </r>
    <r>
      <rPr>
        <sz val="10"/>
        <rFont val="굴림"/>
        <family val="3"/>
      </rPr>
      <t>마일</t>
    </r>
    <r>
      <rPr>
        <sz val="10"/>
        <rFont val="Arial"/>
        <family val="2"/>
      </rPr>
      <t>)</t>
    </r>
  </si>
  <si>
    <t>Voyage hours</t>
  </si>
  <si>
    <t>Date of</t>
  </si>
  <si>
    <t xml:space="preserve">Name of </t>
  </si>
  <si>
    <t>Type of</t>
  </si>
  <si>
    <t>Maximum</t>
  </si>
  <si>
    <r>
      <t>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항</t>
    </r>
  </si>
  <si>
    <r>
      <t>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항</t>
    </r>
  </si>
  <si>
    <t>first</t>
  </si>
  <si>
    <t>Distance of</t>
  </si>
  <si>
    <t>transportation</t>
  </si>
  <si>
    <t>tonnage</t>
  </si>
  <si>
    <t>speed</t>
  </si>
  <si>
    <t>Departure</t>
  </si>
  <si>
    <t>Entry</t>
  </si>
  <si>
    <t>voyage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</si>
  <si>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,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</si>
  <si>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place, person,million won)</t>
  </si>
  <si>
    <r>
      <t>방문객수</t>
    </r>
    <r>
      <rPr>
        <sz val="10"/>
        <rFont val="Arial"/>
        <family val="2"/>
      </rPr>
      <t xml:space="preserve"> Visitors </t>
    </r>
  </si>
  <si>
    <t>입도관광객수  Tourists</t>
  </si>
  <si>
    <r>
      <t xml:space="preserve">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입</t>
    </r>
  </si>
  <si>
    <r>
      <t>유료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관광지</t>
    </r>
    <r>
      <rPr>
        <sz val="10"/>
        <rFont val="Arial"/>
        <family val="2"/>
      </rPr>
      <t xml:space="preserve">  Paid  tourist  attractions </t>
    </r>
  </si>
  <si>
    <t>무료관광지</t>
  </si>
  <si>
    <t>Tourism receipts</t>
  </si>
  <si>
    <r>
      <t xml:space="preserve">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</si>
  <si>
    <r>
      <t>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</si>
  <si>
    <r>
      <t>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화</t>
    </r>
  </si>
  <si>
    <r>
      <t>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화</t>
    </r>
  </si>
  <si>
    <t>Foreign</t>
  </si>
  <si>
    <t>Korean Won</t>
  </si>
  <si>
    <t>Foreign Currency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</si>
  <si>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 </t>
    </r>
    <r>
      <rPr>
        <sz val="10"/>
        <rFont val="굴림"/>
        <family val="3"/>
      </rPr>
      <t>㎢</t>
    </r>
    <r>
      <rPr>
        <sz val="10"/>
        <rFont val="Arial"/>
        <family val="2"/>
      </rPr>
      <t>,</t>
    </r>
    <r>
      <rPr>
        <sz val="8"/>
        <rFont val="굴림"/>
        <family val="3"/>
      </rPr>
      <t xml:space="preserve"> </t>
    </r>
    <r>
      <rPr>
        <sz val="10"/>
        <rFont val="굴림"/>
        <family val="3"/>
      </rPr>
      <t>천명</t>
    </r>
    <r>
      <rPr>
        <sz val="10"/>
        <rFont val="Arial"/>
        <family val="2"/>
      </rPr>
      <t>)</t>
    </r>
  </si>
  <si>
    <t>위치</t>
  </si>
  <si>
    <t>지정일자</t>
  </si>
  <si>
    <t>조성면적</t>
  </si>
  <si>
    <r>
      <t>방문객</t>
    </r>
    <r>
      <rPr>
        <sz val="10"/>
        <rFont val="Arial"/>
        <family val="2"/>
      </rPr>
      <t xml:space="preserve"> Tourists</t>
    </r>
  </si>
  <si>
    <t>내국인</t>
  </si>
  <si>
    <t>외국인</t>
  </si>
  <si>
    <t>Location</t>
  </si>
  <si>
    <t>Date of designation</t>
  </si>
  <si>
    <t>표선민속관광지</t>
  </si>
  <si>
    <t>2001.05.10</t>
  </si>
  <si>
    <t>Pyoseon Folk tourist spot</t>
  </si>
  <si>
    <t>봉개휴양림관광지</t>
  </si>
  <si>
    <t>1996.12.28</t>
  </si>
  <si>
    <t>Bonggae Natural Forest tourist spot</t>
  </si>
  <si>
    <t>오라관광지</t>
  </si>
  <si>
    <t>1999.12.30</t>
  </si>
  <si>
    <t>Ora tourist spot</t>
  </si>
  <si>
    <t>곽지관광지</t>
  </si>
  <si>
    <t>2004.07.19</t>
  </si>
  <si>
    <t>Gwakji tourist spot</t>
  </si>
  <si>
    <t>협재관광지</t>
  </si>
  <si>
    <t>1985.06.21</t>
  </si>
  <si>
    <t>Hyeobjae Beach tourist spot</t>
  </si>
  <si>
    <t>2004.03.16</t>
  </si>
  <si>
    <t>Jeju ston park tourist spot</t>
  </si>
  <si>
    <t>돈내코관광지</t>
  </si>
  <si>
    <t>1971.05.20</t>
  </si>
  <si>
    <t>Don-naeko tourist spot</t>
  </si>
  <si>
    <t>용머리관광지</t>
  </si>
  <si>
    <t>Yongmeari Cliff tourist spot</t>
  </si>
  <si>
    <t>금악관광지</t>
  </si>
  <si>
    <t>2004.01.12</t>
  </si>
  <si>
    <t>Guomak tourist spot</t>
  </si>
  <si>
    <t>함덕해안관광지</t>
  </si>
  <si>
    <t>1981.10.07</t>
  </si>
  <si>
    <t>Hamdeok Beach tourist spot</t>
  </si>
  <si>
    <r>
      <t>남원관광지</t>
    </r>
    <r>
      <rPr>
        <sz val="10"/>
        <rFont val="Arial"/>
        <family val="2"/>
      </rPr>
      <t>(1</t>
    </r>
    <r>
      <rPr>
        <sz val="10"/>
        <rFont val="돋움"/>
        <family val="3"/>
      </rPr>
      <t>차</t>
    </r>
    <r>
      <rPr>
        <sz val="10"/>
        <rFont val="Arial"/>
        <family val="2"/>
      </rPr>
      <t>,2</t>
    </r>
    <r>
      <rPr>
        <sz val="10"/>
        <rFont val="돋움"/>
        <family val="3"/>
      </rPr>
      <t>차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</si>
  <si>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</si>
  <si>
    <r>
      <t>특</t>
    </r>
    <r>
      <rPr>
        <sz val="10"/>
        <rFont val="Arial"/>
        <family val="2"/>
      </rPr>
      <t xml:space="preserve"> 1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</si>
  <si>
    <r>
      <t>특</t>
    </r>
    <r>
      <rPr>
        <sz val="10"/>
        <rFont val="Arial"/>
        <family val="2"/>
      </rPr>
      <t xml:space="preserve"> 2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</si>
  <si>
    <r>
      <t xml:space="preserve">1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</si>
  <si>
    <r>
      <t xml:space="preserve">2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</si>
  <si>
    <r>
      <t xml:space="preserve">3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</si>
  <si>
    <t>연    별</t>
  </si>
  <si>
    <t>Total</t>
  </si>
  <si>
    <t>Deluxe 1st</t>
  </si>
  <si>
    <t>Deluxe 2nd</t>
  </si>
  <si>
    <t>1st Class</t>
  </si>
  <si>
    <t>2nd Class</t>
  </si>
  <si>
    <t>3rd Class</t>
  </si>
  <si>
    <t>Year</t>
  </si>
  <si>
    <r>
      <t>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</si>
  <si>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</si>
  <si>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>Number</t>
  </si>
  <si>
    <t>Rooms</t>
  </si>
  <si>
    <t>시 내 선 로
Urban lines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</si>
  <si>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천톤</t>
    </r>
    <r>
      <rPr>
        <sz val="10"/>
        <rFont val="Arial"/>
        <family val="2"/>
      </rPr>
      <t>)</t>
    </r>
  </si>
  <si>
    <t xml:space="preserve">      (Unit : person, thousand ton)</t>
  </si>
  <si>
    <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선</t>
    </r>
  </si>
  <si>
    <r>
      <t>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</si>
  <si>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t>Coastal  ferry</t>
  </si>
  <si>
    <t>Ocean-going  vessels</t>
  </si>
  <si>
    <r>
      <t xml:space="preserve">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객</t>
    </r>
  </si>
  <si>
    <r>
      <t>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물</t>
    </r>
  </si>
  <si>
    <r>
      <t xml:space="preserve">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물</t>
    </r>
  </si>
  <si>
    <t>KAL</t>
  </si>
  <si>
    <t>김포</t>
  </si>
  <si>
    <t>A30</t>
  </si>
  <si>
    <t>A33</t>
  </si>
  <si>
    <t>B73</t>
  </si>
  <si>
    <t>B77</t>
  </si>
  <si>
    <t>김해</t>
  </si>
  <si>
    <t>B74</t>
  </si>
  <si>
    <t>대구</t>
  </si>
  <si>
    <t>광주</t>
  </si>
  <si>
    <t>청주</t>
  </si>
  <si>
    <t>울산</t>
  </si>
  <si>
    <t>여수</t>
  </si>
  <si>
    <t>사천</t>
  </si>
  <si>
    <t>군산</t>
  </si>
  <si>
    <t>원주</t>
  </si>
  <si>
    <t>인천</t>
  </si>
  <si>
    <t>Incheon</t>
  </si>
  <si>
    <r>
      <t xml:space="preserve">  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  Domestic Lines  </t>
    </r>
  </si>
  <si>
    <r>
      <t>계</t>
    </r>
    <r>
      <rPr>
        <sz val="10"/>
        <rFont val="Arial"/>
        <family val="2"/>
      </rPr>
      <t xml:space="preserve">    Total</t>
    </r>
  </si>
  <si>
    <r>
      <t xml:space="preserve">   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착</t>
    </r>
    <r>
      <rPr>
        <sz val="10"/>
        <rFont val="Arial"/>
        <family val="2"/>
      </rPr>
      <t xml:space="preserve">       Arrival</t>
    </r>
  </si>
  <si>
    <r>
      <t xml:space="preserve">        </t>
    </r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발</t>
    </r>
    <r>
      <rPr>
        <sz val="10"/>
        <rFont val="Arial"/>
        <family val="2"/>
      </rPr>
      <t xml:space="preserve">       Departure</t>
    </r>
  </si>
  <si>
    <r>
      <t xml:space="preserve">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Entry  </t>
    </r>
  </si>
  <si>
    <r>
      <t xml:space="preserve"> </t>
    </r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Departure</t>
    </r>
  </si>
  <si>
    <r>
      <t xml:space="preserve">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객</t>
    </r>
  </si>
  <si>
    <r>
      <t xml:space="preserve">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</si>
  <si>
    <t xml:space="preserve">(단위 : 개소) </t>
  </si>
  <si>
    <t>(Unit : place)</t>
  </si>
  <si>
    <t>Year
Month</t>
  </si>
  <si>
    <t xml:space="preserve">Manned </t>
  </si>
  <si>
    <t>Unmanned</t>
  </si>
  <si>
    <t xml:space="preserve">Range </t>
  </si>
  <si>
    <t>light house</t>
  </si>
  <si>
    <t xml:space="preserve"> light house</t>
  </si>
  <si>
    <t>light</t>
  </si>
  <si>
    <t>시외버스</t>
  </si>
  <si>
    <t>시내버스</t>
  </si>
  <si>
    <t>농어촌버스</t>
  </si>
  <si>
    <t>택시(업체)</t>
  </si>
  <si>
    <t>개인택시</t>
  </si>
  <si>
    <t>전세버스</t>
  </si>
  <si>
    <t>일반화물</t>
  </si>
  <si>
    <t>개별화물</t>
  </si>
  <si>
    <t>특수여객</t>
  </si>
  <si>
    <t>Inter-city</t>
  </si>
  <si>
    <t>intra-city</t>
  </si>
  <si>
    <t>Rural buses</t>
  </si>
  <si>
    <t>Private</t>
  </si>
  <si>
    <t>Chartered</t>
  </si>
  <si>
    <t>Funeral</t>
  </si>
  <si>
    <t>buses</t>
  </si>
  <si>
    <t>(company)</t>
  </si>
  <si>
    <t>taxi</t>
  </si>
  <si>
    <t>cargo</t>
  </si>
  <si>
    <t xml:space="preserve">  Source : Korea Airports Corporation</t>
  </si>
  <si>
    <t>Delivery</t>
  </si>
  <si>
    <r>
      <t xml:space="preserve">  </t>
    </r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리</t>
    </r>
  </si>
  <si>
    <t>김 포</t>
  </si>
  <si>
    <t>광 주</t>
  </si>
  <si>
    <t>대 구</t>
  </si>
  <si>
    <t>청 주</t>
  </si>
  <si>
    <t>인 천</t>
  </si>
  <si>
    <t>후쿠오카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</si>
  <si>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</si>
  <si>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 xml:space="preserve">        (Unit : person)</t>
  </si>
  <si>
    <r>
      <t>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</si>
  <si>
    <t>연 별</t>
  </si>
  <si>
    <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본</t>
    </r>
  </si>
  <si>
    <r>
      <t>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</si>
  <si>
    <r>
      <t>영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</si>
  <si>
    <r>
      <t>홍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콩</t>
    </r>
  </si>
  <si>
    <r>
      <t>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일</t>
    </r>
  </si>
  <si>
    <r>
      <t>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만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</si>
  <si>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</si>
  <si>
    <t>U. S. A.</t>
  </si>
  <si>
    <t>Japan</t>
  </si>
  <si>
    <t>China</t>
  </si>
  <si>
    <t>United Kingdom</t>
  </si>
  <si>
    <t>Hongkong</t>
  </si>
  <si>
    <t>Germany</t>
  </si>
  <si>
    <t>Taiwan</t>
  </si>
  <si>
    <t>(Unit : person)</t>
  </si>
  <si>
    <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</si>
  <si>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r>
      <t xml:space="preserve">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</si>
  <si>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t>By mode of transportation</t>
  </si>
  <si>
    <t>By travel type</t>
  </si>
  <si>
    <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편</t>
    </r>
  </si>
  <si>
    <r>
      <t>선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편</t>
    </r>
  </si>
  <si>
    <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</si>
  <si>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r>
      <t>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</si>
  <si>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t>Airplane</t>
  </si>
  <si>
    <t>Vessel</t>
  </si>
  <si>
    <t>Group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</si>
  <si>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</t>
    </r>
    <r>
      <rPr>
        <sz val="10"/>
        <rFont val="Arial"/>
        <family val="2"/>
      </rPr>
      <t>)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</si>
  <si>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</si>
  <si>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</si>
  <si>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승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Passenger cars</t>
    </r>
  </si>
  <si>
    <r>
      <t xml:space="preserve">    </t>
    </r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Buses</t>
    </r>
  </si>
  <si>
    <r>
      <t>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용</t>
    </r>
  </si>
  <si>
    <t>Government</t>
  </si>
  <si>
    <t xml:space="preserve">  Private</t>
  </si>
  <si>
    <t>Commercial</t>
  </si>
  <si>
    <t xml:space="preserve">     Note : 1) Excluding Motorcycle</t>
  </si>
  <si>
    <t>(Unit : freight/thousand ton, passenger/thousand person)</t>
  </si>
  <si>
    <r>
      <t xml:space="preserve"> </t>
    </r>
    <r>
      <rPr>
        <sz val="10"/>
        <rFont val="굴림"/>
        <family val="3"/>
      </rPr>
      <t>취항기종</t>
    </r>
  </si>
  <si>
    <r>
      <t xml:space="preserve"> </t>
    </r>
    <r>
      <rPr>
        <sz val="10"/>
        <rFont val="굴림"/>
        <family val="3"/>
      </rPr>
      <t>운항시간</t>
    </r>
    <r>
      <rPr>
        <sz val="10"/>
        <rFont val="Arial"/>
        <family val="2"/>
      </rPr>
      <t>(</t>
    </r>
    <r>
      <rPr>
        <sz val="10"/>
        <rFont val="굴림"/>
        <family val="3"/>
      </rPr>
      <t>분</t>
    </r>
    <r>
      <rPr>
        <sz val="10"/>
        <rFont val="Arial"/>
        <family val="2"/>
      </rPr>
      <t>)</t>
    </r>
  </si>
  <si>
    <t>Year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</si>
  <si>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</si>
  <si>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시    별</t>
  </si>
  <si>
    <t>Area</t>
  </si>
  <si>
    <t xml:space="preserve">2 0 0 7 </t>
  </si>
  <si>
    <t xml:space="preserve">2 0 0 8 </t>
  </si>
  <si>
    <r>
      <t xml:space="preserve">1. </t>
    </r>
    <r>
      <rPr>
        <b/>
        <sz val="18"/>
        <rFont val="굴림"/>
        <family val="3"/>
      </rPr>
      <t>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록</t>
    </r>
    <r>
      <rPr>
        <b/>
        <sz val="18"/>
        <rFont val="Arial"/>
        <family val="2"/>
      </rPr>
      <t xml:space="preserve">                            Registered Motor Vehicles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</si>
  <si>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</t>
    </r>
    <r>
      <rPr>
        <sz val="10"/>
        <rFont val="Arial"/>
        <family val="2"/>
      </rPr>
      <t>)</t>
    </r>
  </si>
  <si>
    <t>(Unit : each)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</si>
  <si>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</si>
  <si>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계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  Total</t>
    </r>
  </si>
  <si>
    <r>
      <t xml:space="preserve">  </t>
    </r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 Passenger  cars</t>
    </r>
  </si>
  <si>
    <r>
      <t xml:space="preserve">  </t>
    </r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Buses</t>
    </r>
  </si>
  <si>
    <r>
      <t xml:space="preserve">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Trucks</t>
    </r>
  </si>
  <si>
    <r>
      <t xml:space="preserve">  </t>
    </r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Special cars</t>
    </r>
  </si>
  <si>
    <r>
      <t xml:space="preserve">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Motor cycles </t>
    </r>
  </si>
  <si>
    <r>
      <t>Y</t>
    </r>
    <r>
      <rPr>
        <sz val="10"/>
        <rFont val="Arial"/>
        <family val="2"/>
      </rPr>
      <t>ear &amp; Month</t>
    </r>
  </si>
  <si>
    <r>
      <t>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용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</si>
  <si>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</si>
  <si>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</si>
  <si>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t>Govern</t>
  </si>
  <si>
    <t>Com-</t>
  </si>
  <si>
    <t>Govern-</t>
  </si>
  <si>
    <t>ment</t>
  </si>
  <si>
    <t>Private</t>
  </si>
  <si>
    <t>mercial</t>
  </si>
  <si>
    <t>2 0 0 9</t>
  </si>
  <si>
    <t xml:space="preserve"> </t>
  </si>
  <si>
    <t>Source : Transportation system Management Division</t>
  </si>
  <si>
    <t>2 0 0 7</t>
  </si>
  <si>
    <t>2 0 0 8</t>
  </si>
  <si>
    <t>2 0 0 9</t>
  </si>
  <si>
    <t xml:space="preserve">        2) 관용선은 기타선에 포함</t>
  </si>
  <si>
    <t xml:space="preserve">Free tourist  
attractions </t>
  </si>
  <si>
    <t>Source : Jeju Special Self-Governing Province Tourism Policy Div.</t>
  </si>
  <si>
    <t xml:space="preserve">         2) 제주특별자치도 전체수치임</t>
  </si>
  <si>
    <t xml:space="preserve">          2) Total number of Jeju Special Self-Governing Province </t>
  </si>
  <si>
    <t>자료 : 부산지방해양항만청 제주해양관리단</t>
  </si>
  <si>
    <t xml:space="preserve">Source : Busan Regional Maritime Affairs and Portoffice Jeju Maritime Management </t>
  </si>
  <si>
    <r>
      <t xml:space="preserve">6. </t>
    </r>
    <r>
      <rPr>
        <b/>
        <sz val="18"/>
        <color indexed="8"/>
        <rFont val="굴림"/>
        <family val="3"/>
      </rPr>
      <t>주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차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장</t>
    </r>
    <r>
      <rPr>
        <b/>
        <sz val="18"/>
        <color indexed="8"/>
        <rFont val="Arial"/>
        <family val="2"/>
      </rPr>
      <t xml:space="preserve">                Parking  Lot</t>
    </r>
  </si>
  <si>
    <r>
      <t xml:space="preserve">7.   </t>
    </r>
    <r>
      <rPr>
        <b/>
        <sz val="18"/>
        <rFont val="굴림"/>
        <family val="3"/>
      </rPr>
      <t>항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송</t>
    </r>
    <r>
      <rPr>
        <b/>
        <sz val="18"/>
        <rFont val="Arial"/>
        <family val="2"/>
      </rPr>
      <t xml:space="preserve">                   Air Transportation</t>
    </r>
  </si>
  <si>
    <r>
      <t xml:space="preserve">              8. </t>
    </r>
    <r>
      <rPr>
        <b/>
        <sz val="18"/>
        <rFont val="굴림"/>
        <family val="3"/>
      </rPr>
      <t>정기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항공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노선</t>
    </r>
    <r>
      <rPr>
        <b/>
        <sz val="18"/>
        <rFont val="Arial"/>
        <family val="2"/>
      </rPr>
      <t xml:space="preserve">             Regular Airline Routes</t>
    </r>
  </si>
  <si>
    <r>
      <t xml:space="preserve">10. </t>
    </r>
    <r>
      <rPr>
        <b/>
        <sz val="18"/>
        <rFont val="굴림"/>
        <family val="3"/>
      </rPr>
      <t>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박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록</t>
    </r>
    <r>
      <rPr>
        <b/>
        <sz val="18"/>
        <rFont val="Arial"/>
        <family val="2"/>
      </rPr>
      <t xml:space="preserve">                           Vessels  Registered</t>
    </r>
  </si>
  <si>
    <r>
      <t xml:space="preserve">    11. </t>
    </r>
    <r>
      <rPr>
        <b/>
        <sz val="18"/>
        <rFont val="굴림"/>
        <family val="3"/>
      </rPr>
      <t>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송</t>
    </r>
    <r>
      <rPr>
        <b/>
        <sz val="18"/>
        <rFont val="Arial"/>
        <family val="2"/>
      </rPr>
      <t xml:space="preserve">   Transportation of Passenger Vessels</t>
    </r>
  </si>
  <si>
    <r>
      <t xml:space="preserve">12. </t>
    </r>
    <r>
      <rPr>
        <b/>
        <sz val="18"/>
        <rFont val="굴림"/>
        <family val="3"/>
      </rPr>
      <t>정기여객선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 xml:space="preserve">          Transportation of Regular Passenger Vessels</t>
    </r>
  </si>
  <si>
    <r>
      <t xml:space="preserve">13. </t>
    </r>
    <r>
      <rPr>
        <b/>
        <sz val="18"/>
        <rFont val="굴림"/>
        <family val="3"/>
      </rPr>
      <t>정기여객선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취항</t>
    </r>
    <r>
      <rPr>
        <b/>
        <sz val="18"/>
        <rFont val="Arial"/>
        <family val="2"/>
      </rPr>
      <t xml:space="preserve">           Characteristics of Regular Passenger Vessels</t>
    </r>
  </si>
  <si>
    <r>
      <t xml:space="preserve">15. </t>
    </r>
    <r>
      <rPr>
        <b/>
        <sz val="18"/>
        <rFont val="HY중고딕"/>
        <family val="1"/>
      </rPr>
      <t>항로표지</t>
    </r>
    <r>
      <rPr>
        <b/>
        <sz val="18"/>
        <rFont val="Arial"/>
        <family val="2"/>
      </rPr>
      <t xml:space="preserve"> </t>
    </r>
    <r>
      <rPr>
        <b/>
        <sz val="18"/>
        <rFont val="HY중고딕"/>
        <family val="1"/>
      </rPr>
      <t>시설</t>
    </r>
    <r>
      <rPr>
        <b/>
        <sz val="18"/>
        <rFont val="Arial"/>
        <family val="2"/>
      </rPr>
      <t xml:space="preserve">   Navigation Aids</t>
    </r>
  </si>
  <si>
    <r>
      <t xml:space="preserve">18. </t>
    </r>
    <r>
      <rPr>
        <b/>
        <sz val="18"/>
        <rFont val="굴림"/>
        <family val="3"/>
      </rPr>
      <t>국적별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외국인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방문객</t>
    </r>
    <r>
      <rPr>
        <b/>
        <sz val="18"/>
        <rFont val="Arial"/>
        <family val="2"/>
      </rPr>
      <t xml:space="preserve">                Visitor Arrivals by Nationality</t>
    </r>
  </si>
  <si>
    <r>
      <t xml:space="preserve">19. </t>
    </r>
    <r>
      <rPr>
        <b/>
        <sz val="18"/>
        <rFont val="굴림"/>
        <family val="3"/>
      </rPr>
      <t>교통수단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여행형태별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방문객</t>
    </r>
    <r>
      <rPr>
        <b/>
        <sz val="18"/>
        <rFont val="Arial"/>
        <family val="2"/>
      </rPr>
      <t xml:space="preserve">  Visitor Arrivals, by Mode of Transportation &amp; Travel Type</t>
    </r>
  </si>
  <si>
    <r>
      <t xml:space="preserve">24. </t>
    </r>
    <r>
      <rPr>
        <b/>
        <sz val="18"/>
        <rFont val="굴림"/>
        <family val="3"/>
      </rPr>
      <t>관광호텔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등록</t>
    </r>
    <r>
      <rPr>
        <b/>
        <sz val="18"/>
        <rFont val="Arial"/>
        <family val="2"/>
      </rPr>
      <t xml:space="preserve">              Registered Tourist Hotel</t>
    </r>
  </si>
  <si>
    <r>
      <t xml:space="preserve">25. </t>
    </r>
    <r>
      <rPr>
        <b/>
        <sz val="18"/>
        <rFont val="굴림"/>
        <family val="3"/>
      </rPr>
      <t>우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편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시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설</t>
    </r>
    <r>
      <rPr>
        <b/>
        <sz val="18"/>
        <rFont val="Arial"/>
        <family val="2"/>
      </rPr>
      <t xml:space="preserve">                 Postal Service Facilities</t>
    </r>
  </si>
  <si>
    <r>
      <t xml:space="preserve">26. </t>
    </r>
    <r>
      <rPr>
        <b/>
        <sz val="18"/>
        <rFont val="굴림"/>
        <family val="3"/>
      </rPr>
      <t>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급</t>
    </r>
    <r>
      <rPr>
        <b/>
        <sz val="18"/>
        <rFont val="Arial"/>
        <family val="2"/>
      </rPr>
      <t xml:space="preserve">             Handling of Postal Matters</t>
    </r>
  </si>
  <si>
    <r>
      <t xml:space="preserve">27. </t>
    </r>
    <r>
      <rPr>
        <b/>
        <sz val="18"/>
        <rFont val="굴림"/>
        <family val="3"/>
      </rPr>
      <t>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입</t>
    </r>
    <r>
      <rPr>
        <b/>
        <sz val="18"/>
        <rFont val="Arial"/>
        <family val="2"/>
      </rPr>
      <t xml:space="preserve">                Receipts from Postal Charges</t>
    </r>
  </si>
  <si>
    <t xml:space="preserve">   주 : 1) 주요 관광지만을 대상으로 방문객수를 중복 집계하였기에 실제 방문객수와 차이가 있을 수 있음</t>
  </si>
  <si>
    <t xml:space="preserve">         2) 반올림차이로 합계수치와 일치하지 않을 수 있음.</t>
  </si>
  <si>
    <t xml:space="preserve">         3) 제주특별자치도 전체수치임</t>
  </si>
  <si>
    <t xml:space="preserve">   주 : 제주특별자치도 전체수치임</t>
  </si>
  <si>
    <t>자료 : 제주특별자치도 해양개발과</t>
  </si>
  <si>
    <t>Source : Jeju Special Self-Governing Province Marine Development Division</t>
  </si>
  <si>
    <t>-</t>
  </si>
  <si>
    <r>
      <t xml:space="preserve">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률</t>
    </r>
    <r>
      <rPr>
        <sz val="10"/>
        <rFont val="Arial"/>
        <family val="2"/>
      </rPr>
      <t xml:space="preserve"> (%)          Room occupancy rate(%)</t>
    </r>
  </si>
  <si>
    <t xml:space="preserve">    주 : 1) 이륜자동차 미포함  </t>
  </si>
  <si>
    <t xml:space="preserve">Note : Total number of Jeju Special Self-Governing Province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</si>
  <si>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대수</t>
    </r>
    <r>
      <rPr>
        <sz val="10"/>
        <rFont val="Arial"/>
        <family val="2"/>
      </rPr>
      <t>)</t>
    </r>
  </si>
  <si>
    <t xml:space="preserve">   주 : 1) 제주특별자치도 전체수치임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</si>
  <si>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면</t>
    </r>
    <r>
      <rPr>
        <sz val="10"/>
        <rFont val="Arial"/>
        <family val="2"/>
      </rPr>
      <t>)</t>
    </r>
  </si>
  <si>
    <t xml:space="preserve">Source : Busan Regional Maritime Affairs and Port Office Jeju Maritime Management Div.     </t>
  </si>
  <si>
    <t xml:space="preserve">  주 : 1) 제주특별자치도 전체수치임</t>
  </si>
  <si>
    <t xml:space="preserve">Note : 1) Total number of Jeju Special Self-Governing Province </t>
  </si>
  <si>
    <t xml:space="preserve">자료 : 부산지방해양항만청 제주해양관리단     </t>
  </si>
  <si>
    <t xml:space="preserve">   주 : 1) 화물수송 톤수는 운임톤이며, 외항선 여객은 유람선 실적 포함</t>
  </si>
  <si>
    <t>Note : 1) The amount of cargo transportation means weight</t>
  </si>
  <si>
    <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</si>
  <si>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r>
      <t xml:space="preserve"> </t>
    </r>
    <r>
      <rPr>
        <sz val="10"/>
        <rFont val="굴림"/>
        <family val="3"/>
      </rPr>
      <t>이용가능</t>
    </r>
  </si>
  <si>
    <r>
      <t xml:space="preserve">   </t>
    </r>
    <r>
      <rPr>
        <sz val="10"/>
        <rFont val="굴림"/>
        <family val="3"/>
      </rPr>
      <t>연간좌석이용률</t>
    </r>
  </si>
  <si>
    <r>
      <t xml:space="preserve"> </t>
    </r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</si>
  <si>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</t>
    </r>
    <r>
      <rPr>
        <sz val="10"/>
        <rFont val="굴림"/>
        <family val="3"/>
      </rPr>
      <t>연간취항률</t>
    </r>
  </si>
  <si>
    <r>
      <t xml:space="preserve"> </t>
    </r>
    <r>
      <rPr>
        <sz val="10"/>
        <rFont val="굴림"/>
        <family val="3"/>
      </rPr>
      <t>노선개설</t>
    </r>
  </si>
  <si>
    <r>
      <t xml:space="preserve"> </t>
    </r>
    <r>
      <rPr>
        <sz val="10"/>
        <rFont val="굴림"/>
        <family val="3"/>
      </rPr>
      <t>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</si>
  <si>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일</t>
    </r>
  </si>
  <si>
    <t>케   이   블(km)  Cables</t>
  </si>
  <si>
    <t>부  대  시  설  Other facilities</t>
  </si>
  <si>
    <t>국 간 중 계
Inter-nation lines</t>
  </si>
  <si>
    <t>광
Optical</t>
  </si>
  <si>
    <t>지하관로
Under
ground cables</t>
  </si>
  <si>
    <t>단자함
(개)
Terminal
plate box</t>
  </si>
  <si>
    <t>인 수 공(기)
Artificial/Manual</t>
  </si>
  <si>
    <t>전 주
Poles</t>
  </si>
  <si>
    <t>가 공
Aerial</t>
  </si>
  <si>
    <t>지 하
Under-
ground</t>
  </si>
  <si>
    <t>가공</t>
  </si>
  <si>
    <t>지하</t>
  </si>
  <si>
    <t>인 공
Artificial</t>
  </si>
  <si>
    <t>수 공
Manual</t>
  </si>
  <si>
    <t>…</t>
  </si>
  <si>
    <t>대여차</t>
  </si>
  <si>
    <t>Rent</t>
  </si>
  <si>
    <t>Car</t>
  </si>
  <si>
    <r>
      <t>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</si>
  <si>
    <t>B737</t>
  </si>
  <si>
    <t>89.01.10</t>
  </si>
  <si>
    <t>89.02.19</t>
  </si>
  <si>
    <t>92.10.01</t>
  </si>
  <si>
    <t>01.03.29</t>
  </si>
  <si>
    <t>91.05.20</t>
  </si>
  <si>
    <t>제주→김포</t>
  </si>
  <si>
    <t>제주→김해</t>
  </si>
  <si>
    <t>제주→대구</t>
  </si>
  <si>
    <t>제주→광주</t>
  </si>
  <si>
    <t>제주→청주</t>
  </si>
  <si>
    <t>제주→울산</t>
  </si>
  <si>
    <t>제주→인천</t>
  </si>
  <si>
    <t>제주→여수</t>
  </si>
  <si>
    <t>제주→사천</t>
  </si>
  <si>
    <t>제주→군산</t>
  </si>
  <si>
    <t>제주→원주</t>
  </si>
  <si>
    <t>김포→제주</t>
  </si>
  <si>
    <t>김해→제주</t>
  </si>
  <si>
    <t>대구→제주</t>
  </si>
  <si>
    <t>광주→제주</t>
  </si>
  <si>
    <t>청주→제주</t>
  </si>
  <si>
    <t>울산→제주</t>
  </si>
  <si>
    <t>여수→제주</t>
  </si>
  <si>
    <t>사천→제주</t>
  </si>
  <si>
    <t>군산→제주</t>
  </si>
  <si>
    <t>원주→제주</t>
  </si>
  <si>
    <t>인천→제주</t>
  </si>
  <si>
    <t>Busan→Jeju</t>
  </si>
  <si>
    <t>Daegu→Jeju</t>
  </si>
  <si>
    <t>Incheon→Jeju</t>
  </si>
  <si>
    <t>Route</t>
  </si>
  <si>
    <t>Individual</t>
  </si>
  <si>
    <t xml:space="preserve">   Annual</t>
  </si>
  <si>
    <t xml:space="preserve"> Hours Flown</t>
  </si>
  <si>
    <t xml:space="preserve">Annual Seat </t>
  </si>
  <si>
    <t>Operation Rate</t>
  </si>
  <si>
    <t>Date of Route</t>
  </si>
  <si>
    <t>Distance(km)</t>
  </si>
  <si>
    <t>(Minute)</t>
  </si>
  <si>
    <t xml:space="preserve">Seats Available </t>
  </si>
  <si>
    <t>Occupancy Rate(%)</t>
  </si>
  <si>
    <t>(%)</t>
  </si>
  <si>
    <t>Opening</t>
  </si>
  <si>
    <t>합  계</t>
  </si>
  <si>
    <t>Total</t>
  </si>
  <si>
    <t>유인등대</t>
  </si>
  <si>
    <t>무인등대</t>
  </si>
  <si>
    <t>등  표</t>
  </si>
  <si>
    <t>Light</t>
  </si>
  <si>
    <t>beacon</t>
  </si>
  <si>
    <t>도  등</t>
  </si>
  <si>
    <t>등  주</t>
  </si>
  <si>
    <t>Pole lights</t>
  </si>
  <si>
    <t>등부표</t>
  </si>
  <si>
    <t>Lighted</t>
  </si>
  <si>
    <t>buoy</t>
  </si>
  <si>
    <t>입  표</t>
  </si>
  <si>
    <t>Unlight</t>
  </si>
  <si>
    <t>부  표</t>
  </si>
  <si>
    <t>Unlighted</t>
  </si>
  <si>
    <t>무신호</t>
  </si>
  <si>
    <t>Sound</t>
  </si>
  <si>
    <t>fog signal</t>
  </si>
  <si>
    <t>전파표지</t>
  </si>
  <si>
    <t>Radio</t>
  </si>
  <si>
    <t>aids</t>
  </si>
  <si>
    <t>교량표지</t>
  </si>
  <si>
    <t>Bridge</t>
  </si>
  <si>
    <t>Passengers</t>
  </si>
  <si>
    <t>용달화물</t>
  </si>
  <si>
    <t>Aircraft</t>
  </si>
  <si>
    <t>Taxi</t>
  </si>
  <si>
    <t>type</t>
  </si>
  <si>
    <t xml:space="preserve">Special </t>
  </si>
  <si>
    <t>Total</t>
  </si>
  <si>
    <t xml:space="preserve">Number of </t>
  </si>
  <si>
    <t>계</t>
  </si>
  <si>
    <t>Freight</t>
  </si>
  <si>
    <t>Cheongju</t>
  </si>
  <si>
    <t>of traffic</t>
  </si>
  <si>
    <t>(Unit : each)</t>
  </si>
  <si>
    <t>General</t>
  </si>
  <si>
    <t>11-교통관광정보통신.xls</t>
  </si>
  <si>
    <t>Book1</t>
  </si>
  <si>
    <t>C:\Program Files\Microsoft Office2000\Office\xlstart\Book1.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</si>
  <si>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</si>
  <si>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</si>
  <si>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</si>
  <si>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</si>
  <si>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</si>
  <si>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</si>
  <si>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</si>
  <si>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</si>
  <si>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</si>
  <si>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</si>
  <si>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Unit :  number</t>
  </si>
  <si>
    <r>
      <t xml:space="preserve">1-1. </t>
    </r>
    <r>
      <rPr>
        <b/>
        <sz val="18"/>
        <rFont val="굴림"/>
        <family val="3"/>
      </rPr>
      <t>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자동차등록</t>
    </r>
    <r>
      <rPr>
        <b/>
        <sz val="18"/>
        <rFont val="Arial"/>
        <family val="2"/>
      </rPr>
      <t xml:space="preserve">                  Registered Motor Vehicles by Si</t>
    </r>
  </si>
  <si>
    <t>Number of</t>
  </si>
  <si>
    <t>Gross</t>
  </si>
  <si>
    <t>vessels</t>
  </si>
  <si>
    <t>ton</t>
  </si>
  <si>
    <t>Capacity</t>
  </si>
  <si>
    <t>operation</t>
  </si>
  <si>
    <r>
      <t>척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</si>
  <si>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</si>
  <si>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</si>
  <si>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t>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항</t>
    </r>
  </si>
  <si>
    <r>
      <t>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</si>
  <si>
    <r>
      <t>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</si>
  <si>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t>2 0 0 8</t>
  </si>
  <si>
    <t>2 0 0 9</t>
  </si>
  <si>
    <t>연    별</t>
  </si>
  <si>
    <t>Year</t>
  </si>
  <si>
    <t>2 0 0 7</t>
  </si>
  <si>
    <t>-</t>
  </si>
  <si>
    <r>
      <t xml:space="preserve">제주↔부산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Busan</t>
    </r>
  </si>
  <si>
    <t xml:space="preserve">현대설봉호
Hyundai Seolbong </t>
  </si>
  <si>
    <r>
      <t>자동차</t>
    </r>
    <r>
      <rPr>
        <sz val="10"/>
        <rFont val="Arial"/>
        <family val="2"/>
      </rPr>
      <t>·</t>
    </r>
    <r>
      <rPr>
        <sz val="10"/>
        <rFont val="굴림"/>
        <family val="3"/>
      </rPr>
      <t>여객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운송겸용
</t>
    </r>
    <r>
      <rPr>
        <sz val="10"/>
        <rFont val="Arial"/>
        <family val="2"/>
      </rPr>
      <t>Vehicles &amp; Passengers</t>
    </r>
  </si>
  <si>
    <t>04. 2</t>
  </si>
  <si>
    <r>
      <t xml:space="preserve">코지아일랜드호
</t>
    </r>
    <r>
      <rPr>
        <sz val="10"/>
        <rFont val="Arial"/>
        <family val="2"/>
      </rPr>
      <t>COZY ISLAND</t>
    </r>
  </si>
  <si>
    <t>96. 12</t>
  </si>
  <si>
    <t>11. 2</t>
  </si>
  <si>
    <t>카훼리 레인보우호
Car-Ferry Rainbow</t>
  </si>
  <si>
    <t>02. 10</t>
  </si>
  <si>
    <t>핑크 돌핀호
Pink Dolphin</t>
  </si>
  <si>
    <r>
      <t xml:space="preserve">여       객
</t>
    </r>
    <r>
      <rPr>
        <sz val="10"/>
        <rFont val="Arial"/>
        <family val="2"/>
      </rPr>
      <t>Passengers Only</t>
    </r>
  </si>
  <si>
    <t>04. 8</t>
  </si>
  <si>
    <r>
      <t xml:space="preserve">제주↔완도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Wando</t>
    </r>
  </si>
  <si>
    <r>
      <t>한일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카훼리</t>
    </r>
    <r>
      <rPr>
        <sz val="10"/>
        <rFont val="Arial"/>
        <family val="2"/>
      </rPr>
      <t xml:space="preserve"> 1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Hanil Car-Ferry No. 1</t>
    </r>
  </si>
  <si>
    <t>06. 12</t>
  </si>
  <si>
    <t>한일 카훼리3호
Hanil Car-Ferry No. 3</t>
  </si>
  <si>
    <t>00. 12</t>
  </si>
  <si>
    <t>오하마나호
Ohamana</t>
  </si>
  <si>
    <t>03. 3</t>
  </si>
  <si>
    <r>
      <t xml:space="preserve">제주↔녹동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Nokdong</t>
    </r>
  </si>
  <si>
    <r>
      <t xml:space="preserve">남해고속카훼리 7호
</t>
    </r>
    <r>
      <rPr>
        <sz val="9"/>
        <rFont val="굴림"/>
        <family val="3"/>
      </rPr>
      <t>Namhae Express Car-Ferry No.7</t>
    </r>
  </si>
  <si>
    <t>04. 3</t>
  </si>
  <si>
    <t>오렌지호
Orange</t>
  </si>
  <si>
    <t>12:00
18:30</t>
  </si>
  <si>
    <t>10. 7</t>
  </si>
  <si>
    <r>
      <t xml:space="preserve">모슬포↔마라도
</t>
    </r>
    <r>
      <rPr>
        <sz val="10"/>
        <rFont val="Arial"/>
        <family val="2"/>
      </rPr>
      <t>Moseulpo</t>
    </r>
    <r>
      <rPr>
        <sz val="10"/>
        <rFont val="굴림"/>
        <family val="3"/>
      </rPr>
      <t>↔</t>
    </r>
    <r>
      <rPr>
        <sz val="10"/>
        <rFont val="Arial"/>
        <family val="2"/>
      </rPr>
      <t>Marado</t>
    </r>
  </si>
  <si>
    <r>
      <t>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Sam Yeong</t>
    </r>
  </si>
  <si>
    <r>
      <t>여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 xml:space="preserve">객
</t>
    </r>
    <r>
      <rPr>
        <sz val="10"/>
        <rFont val="Arial"/>
        <family val="2"/>
      </rPr>
      <t>Passengers Only</t>
    </r>
  </si>
  <si>
    <t>88. 9</t>
  </si>
  <si>
    <r>
      <t>모슬포</t>
    </r>
    <r>
      <rPr>
        <sz val="10"/>
        <rFont val="Arial"/>
        <family val="2"/>
      </rPr>
      <t xml:space="preserve"> 1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Moseulpo No. 1</t>
    </r>
  </si>
  <si>
    <t>2 0 1 1</t>
  </si>
  <si>
    <t>Jan.</t>
  </si>
  <si>
    <t>Feb.</t>
  </si>
  <si>
    <t>Mar.</t>
  </si>
  <si>
    <t>Apr.</t>
  </si>
  <si>
    <t xml:space="preserve">May </t>
  </si>
  <si>
    <t>June</t>
  </si>
  <si>
    <t>July</t>
  </si>
  <si>
    <t>Aug.</t>
  </si>
  <si>
    <t>Sept.</t>
  </si>
  <si>
    <t>Oct.</t>
  </si>
  <si>
    <t>Nov.</t>
  </si>
  <si>
    <t>Dec.</t>
  </si>
  <si>
    <r>
      <t xml:space="preserve">1 </t>
    </r>
    <r>
      <rPr>
        <sz val="10"/>
        <rFont val="굴림"/>
        <family val="3"/>
      </rPr>
      <t>월</t>
    </r>
  </si>
  <si>
    <r>
      <t xml:space="preserve">2 </t>
    </r>
    <r>
      <rPr>
        <sz val="10"/>
        <rFont val="굴림"/>
        <family val="3"/>
      </rPr>
      <t>월</t>
    </r>
  </si>
  <si>
    <r>
      <t xml:space="preserve">3 </t>
    </r>
    <r>
      <rPr>
        <sz val="10"/>
        <rFont val="굴림"/>
        <family val="3"/>
      </rPr>
      <t>월</t>
    </r>
  </si>
  <si>
    <r>
      <t xml:space="preserve">4 </t>
    </r>
    <r>
      <rPr>
        <sz val="10"/>
        <rFont val="굴림"/>
        <family val="3"/>
      </rPr>
      <t>월</t>
    </r>
  </si>
  <si>
    <r>
      <t xml:space="preserve">5 </t>
    </r>
    <r>
      <rPr>
        <sz val="10"/>
        <rFont val="굴림"/>
        <family val="3"/>
      </rPr>
      <t>월</t>
    </r>
  </si>
  <si>
    <r>
      <t xml:space="preserve">6 </t>
    </r>
    <r>
      <rPr>
        <sz val="10"/>
        <rFont val="굴림"/>
        <family val="3"/>
      </rPr>
      <t>월</t>
    </r>
  </si>
  <si>
    <r>
      <t xml:space="preserve">7 </t>
    </r>
    <r>
      <rPr>
        <sz val="10"/>
        <rFont val="굴림"/>
        <family val="3"/>
      </rPr>
      <t>월</t>
    </r>
  </si>
  <si>
    <r>
      <t xml:space="preserve">8 </t>
    </r>
    <r>
      <rPr>
        <sz val="10"/>
        <rFont val="굴림"/>
        <family val="3"/>
      </rPr>
      <t>월</t>
    </r>
  </si>
  <si>
    <r>
      <t xml:space="preserve">9 </t>
    </r>
    <r>
      <rPr>
        <sz val="10"/>
        <rFont val="굴림"/>
        <family val="3"/>
      </rPr>
      <t>월</t>
    </r>
  </si>
  <si>
    <r>
      <t xml:space="preserve">10 </t>
    </r>
    <r>
      <rPr>
        <sz val="10"/>
        <rFont val="굴림"/>
        <family val="3"/>
      </rPr>
      <t>월</t>
    </r>
  </si>
  <si>
    <r>
      <t xml:space="preserve">11 </t>
    </r>
    <r>
      <rPr>
        <sz val="10"/>
        <rFont val="굴림"/>
        <family val="3"/>
      </rPr>
      <t>월</t>
    </r>
  </si>
  <si>
    <r>
      <t xml:space="preserve">12 </t>
    </r>
    <r>
      <rPr>
        <sz val="10"/>
        <rFont val="굴림"/>
        <family val="3"/>
      </rPr>
      <t>월</t>
    </r>
  </si>
  <si>
    <t>2 0 1 1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</si>
  <si>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  <r>
      <rPr>
        <vertAlign val="superscript"/>
        <sz val="14"/>
        <rFont val="Arial"/>
        <family val="2"/>
      </rPr>
      <t>1)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 xml:space="preserve">    </t>
    </r>
    <r>
      <rPr>
        <sz val="10"/>
        <rFont val="Arial"/>
        <family val="2"/>
      </rPr>
      <t>Total</t>
    </r>
  </si>
  <si>
    <r>
      <t xml:space="preserve">2. </t>
    </r>
    <r>
      <rPr>
        <b/>
        <sz val="18"/>
        <rFont val="굴림"/>
        <family val="3"/>
      </rPr>
      <t>업종별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운수업체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차량등록대수</t>
    </r>
    <r>
      <rPr>
        <b/>
        <sz val="18"/>
        <rFont val="Arial"/>
        <family val="2"/>
      </rPr>
      <t>)             Transportation Companies, by Type of Business</t>
    </r>
  </si>
  <si>
    <t>자료 : 제주특별자치도 교통항공과</t>
  </si>
  <si>
    <t>Source : Jeju Special Self-Governing Province Transportation &amp; Aviation Div</t>
  </si>
  <si>
    <r>
      <t>(</t>
    </r>
    <r>
      <rPr>
        <b/>
        <sz val="10"/>
        <rFont val="굴림"/>
        <family val="3"/>
      </rPr>
      <t>단위</t>
    </r>
    <r>
      <rPr>
        <b/>
        <sz val="10"/>
        <rFont val="Arial"/>
        <family val="2"/>
      </rPr>
      <t xml:space="preserve"> : </t>
    </r>
    <r>
      <rPr>
        <b/>
        <sz val="10"/>
        <rFont val="굴림"/>
        <family val="3"/>
      </rPr>
      <t>화물</t>
    </r>
    <r>
      <rPr>
        <b/>
        <sz val="10"/>
        <rFont val="Arial"/>
        <family val="2"/>
      </rPr>
      <t>/</t>
    </r>
    <r>
      <rPr>
        <b/>
        <sz val="10"/>
        <rFont val="굴림"/>
        <family val="3"/>
      </rPr>
      <t>천톤</t>
    </r>
    <r>
      <rPr>
        <b/>
        <sz val="10"/>
        <rFont val="Arial"/>
        <family val="2"/>
      </rPr>
      <t xml:space="preserve">, </t>
    </r>
    <r>
      <rPr>
        <b/>
        <sz val="10"/>
        <rFont val="굴림"/>
        <family val="3"/>
      </rPr>
      <t>여객</t>
    </r>
    <r>
      <rPr>
        <b/>
        <sz val="10"/>
        <rFont val="Arial"/>
        <family val="2"/>
      </rPr>
      <t>/</t>
    </r>
    <r>
      <rPr>
        <b/>
        <sz val="10"/>
        <rFont val="굴림"/>
        <family val="3"/>
      </rPr>
      <t>천명</t>
    </r>
    <r>
      <rPr>
        <b/>
        <sz val="10"/>
        <rFont val="Arial"/>
        <family val="2"/>
      </rPr>
      <t>)</t>
    </r>
  </si>
  <si>
    <t>주)  1) 여객 및 화물  등록대수는 12월말 현재 수치,  수송인원 및 수송량은 연간 합계임</t>
  </si>
  <si>
    <t xml:space="preserve">      2)  마을(공영)버스 제외, 택시 등록대수는 면허 수치임</t>
  </si>
  <si>
    <r>
      <t xml:space="preserve">3. </t>
    </r>
    <r>
      <rPr>
        <b/>
        <sz val="18"/>
        <rFont val="굴림"/>
        <family val="3"/>
      </rPr>
      <t>영업용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자동차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업종별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 xml:space="preserve">     Transportation of Commercial Motor Vehicles, by Type of Business</t>
    </r>
  </si>
  <si>
    <t>자료 : 제주특별자치도 교통항공과</t>
  </si>
  <si>
    <t>Source : Jeju Special Self-Governing Province Transportation &amp; Aviation Div</t>
  </si>
  <si>
    <t xml:space="preserve">      3) 제주특별자치도 전체수치임</t>
  </si>
  <si>
    <t xml:space="preserve">               2) Total number of Jeju Special Self-Governing Province </t>
  </si>
  <si>
    <t xml:space="preserve">          2) 제주특별자치도 전체수치임</t>
  </si>
  <si>
    <t>자료 : 교통행정과</t>
  </si>
  <si>
    <t xml:space="preserve">   주 : 합계에는 이륜자동차 미포함</t>
  </si>
  <si>
    <t>Note : Excluding Motorcycle</t>
  </si>
  <si>
    <t xml:space="preserve">Note : 3) Total number of Jeju Special Self-Governing Province </t>
  </si>
  <si>
    <t>4. 천연가스버스 현황                  CNG Buses</t>
  </si>
  <si>
    <t xml:space="preserve"> 주 : 1) 보급률=(B)/(A)*100</t>
  </si>
  <si>
    <t xml:space="preserve">Note : 2) Total number of Jeju Special Self-Governing Province </t>
  </si>
  <si>
    <t xml:space="preserve">       2) 제주특별자치도 전체수치임</t>
  </si>
  <si>
    <t>(단위 : 대, %)</t>
  </si>
  <si>
    <t xml:space="preserve">     (Unit : each, %)</t>
  </si>
  <si>
    <r>
      <t xml:space="preserve">5. </t>
    </r>
    <r>
      <rPr>
        <b/>
        <sz val="18"/>
        <rFont val="HY중고딕"/>
        <family val="1"/>
      </rPr>
      <t>자전거도로현황</t>
    </r>
    <r>
      <rPr>
        <b/>
        <sz val="18"/>
        <rFont val="Arial"/>
        <family val="2"/>
      </rPr>
      <t xml:space="preserve">              Bicycle Paths</t>
    </r>
  </si>
  <si>
    <t>(단위 : 개수, km)</t>
  </si>
  <si>
    <t>(Unit : number, km)</t>
  </si>
  <si>
    <t>자료 : 제주특별자치도 도시디자인단</t>
  </si>
  <si>
    <t xml:space="preserve">Source : Jeju Special Self-Governing Province urban design office
</t>
  </si>
  <si>
    <t xml:space="preserve"> 주 : 1) 자전거도로는 편도기준(양방향인 경우 각각 인정)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</si>
  <si>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</si>
  <si>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>(Unit : person, ton)</t>
  </si>
  <si>
    <r>
      <t xml:space="preserve"> 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 xml:space="preserve"> International Lines</t>
    </r>
  </si>
  <si>
    <t>자료 : 한국공항공사 제주지역본부</t>
  </si>
  <si>
    <r>
      <t>(</t>
    </r>
    <r>
      <rPr>
        <sz val="10"/>
        <rFont val="돋움"/>
        <family val="3"/>
      </rPr>
      <t>공급좌석수</t>
    </r>
    <r>
      <rPr>
        <sz val="10"/>
        <rFont val="Arial"/>
        <family val="2"/>
      </rPr>
      <t>)</t>
    </r>
  </si>
  <si>
    <t xml:space="preserve">자료 : 한국공항공사 제주지역본부           </t>
  </si>
  <si>
    <r>
      <t xml:space="preserve">8. </t>
    </r>
    <r>
      <rPr>
        <b/>
        <sz val="18"/>
        <rFont val="굴림"/>
        <family val="3"/>
      </rPr>
      <t>정기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항공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노선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          Regular Airline Routes(Cont'd)</t>
    </r>
  </si>
  <si>
    <r>
      <t xml:space="preserve">  </t>
    </r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리</t>
    </r>
  </si>
  <si>
    <r>
      <t xml:space="preserve"> </t>
    </r>
    <r>
      <rPr>
        <sz val="10"/>
        <rFont val="굴림"/>
        <family val="3"/>
      </rPr>
      <t>취항기종</t>
    </r>
  </si>
  <si>
    <r>
      <t xml:space="preserve"> </t>
    </r>
    <r>
      <rPr>
        <sz val="10"/>
        <rFont val="굴림"/>
        <family val="3"/>
      </rPr>
      <t>운항시간</t>
    </r>
    <r>
      <rPr>
        <sz val="10"/>
        <rFont val="Arial"/>
        <family val="2"/>
      </rPr>
      <t>(</t>
    </r>
    <r>
      <rPr>
        <sz val="10"/>
        <rFont val="굴림"/>
        <family val="3"/>
      </rPr>
      <t>분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</si>
  <si>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이용가능</t>
    </r>
  </si>
  <si>
    <r>
      <t xml:space="preserve">   </t>
    </r>
    <r>
      <rPr>
        <sz val="10"/>
        <rFont val="굴림"/>
        <family val="3"/>
      </rPr>
      <t>연간좌석이용률</t>
    </r>
  </si>
  <si>
    <r>
      <t xml:space="preserve"> </t>
    </r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</si>
  <si>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</t>
    </r>
    <r>
      <rPr>
        <sz val="10"/>
        <rFont val="굴림"/>
        <family val="3"/>
      </rPr>
      <t>연간취항률</t>
    </r>
  </si>
  <si>
    <r>
      <t xml:space="preserve"> </t>
    </r>
    <r>
      <rPr>
        <sz val="10"/>
        <rFont val="굴림"/>
        <family val="3"/>
      </rPr>
      <t>노선개설</t>
    </r>
  </si>
  <si>
    <t>노선별</t>
  </si>
  <si>
    <r>
      <t xml:space="preserve"> </t>
    </r>
    <r>
      <rPr>
        <sz val="10"/>
        <rFont val="굴림"/>
        <family val="3"/>
      </rPr>
      <t>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</si>
  <si>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 xml:space="preserve">   Annual</t>
  </si>
  <si>
    <r>
      <t xml:space="preserve"> 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일</t>
    </r>
  </si>
  <si>
    <t>Routes</t>
  </si>
  <si>
    <t>Aircraft</t>
  </si>
  <si>
    <t xml:space="preserve"> Hours Flown</t>
  </si>
  <si>
    <r>
      <t>(</t>
    </r>
    <r>
      <rPr>
        <sz val="10"/>
        <rFont val="돋움"/>
        <family val="3"/>
      </rPr>
      <t>공급좌석수</t>
    </r>
    <r>
      <rPr>
        <sz val="10"/>
        <rFont val="Arial"/>
        <family val="2"/>
      </rPr>
      <t>)</t>
    </r>
  </si>
  <si>
    <t xml:space="preserve">Annual Seat </t>
  </si>
  <si>
    <t xml:space="preserve">Number of </t>
  </si>
  <si>
    <t>Operation Rate</t>
  </si>
  <si>
    <t>Date of Route</t>
  </si>
  <si>
    <t>Distance(km)</t>
  </si>
  <si>
    <t>type</t>
  </si>
  <si>
    <t>(Minute)</t>
  </si>
  <si>
    <t xml:space="preserve">Seats Available </t>
  </si>
  <si>
    <t>Occupancy Rate(%)</t>
  </si>
  <si>
    <t>Scheduled Flights</t>
  </si>
  <si>
    <t>(%)</t>
  </si>
  <si>
    <t>Opening</t>
  </si>
  <si>
    <t>A330/A321/A320/B737</t>
  </si>
  <si>
    <t>부 산</t>
  </si>
  <si>
    <t>A320</t>
  </si>
  <si>
    <t>A321/A320</t>
  </si>
  <si>
    <t>A321/B737</t>
  </si>
  <si>
    <t>사  천</t>
  </si>
  <si>
    <t>Jinju</t>
  </si>
  <si>
    <t>무 안</t>
  </si>
  <si>
    <t>A321</t>
  </si>
  <si>
    <t>10.7.31</t>
  </si>
  <si>
    <t>Muan</t>
  </si>
  <si>
    <r>
      <rPr>
        <b/>
        <sz val="10"/>
        <rFont val="돋움"/>
        <family val="3"/>
      </rPr>
      <t>국</t>
    </r>
    <r>
      <rPr>
        <b/>
        <sz val="10"/>
        <rFont val="Arial"/>
        <family val="2"/>
      </rPr>
      <t xml:space="preserve">     </t>
    </r>
    <r>
      <rPr>
        <b/>
        <sz val="10"/>
        <rFont val="돋움"/>
        <family val="3"/>
      </rPr>
      <t>제</t>
    </r>
    <r>
      <rPr>
        <b/>
        <sz val="10"/>
        <rFont val="Arial"/>
        <family val="2"/>
      </rPr>
      <t xml:space="preserve">      </t>
    </r>
    <r>
      <rPr>
        <b/>
        <sz val="10"/>
        <rFont val="돋움"/>
        <family val="3"/>
      </rPr>
      <t>선</t>
    </r>
  </si>
  <si>
    <t xml:space="preserve">자료 : 한국공항공사 제주지역본부           </t>
  </si>
  <si>
    <t>B737</t>
  </si>
  <si>
    <t xml:space="preserve"> 65분 </t>
  </si>
  <si>
    <t xml:space="preserve"> 55분 </t>
  </si>
  <si>
    <t>오사카</t>
  </si>
  <si>
    <t>55분</t>
  </si>
  <si>
    <t xml:space="preserve"> 김 포 </t>
  </si>
  <si>
    <t>11.03.28</t>
  </si>
  <si>
    <t>김  포</t>
  </si>
  <si>
    <t>창  사</t>
  </si>
  <si>
    <t>110분</t>
  </si>
  <si>
    <t>11.7.15</t>
  </si>
  <si>
    <t>Changsa</t>
  </si>
  <si>
    <t>푸  동</t>
  </si>
  <si>
    <t>130분</t>
  </si>
  <si>
    <t>11.9.18</t>
  </si>
  <si>
    <t>Pudong</t>
  </si>
  <si>
    <t xml:space="preserve"> 청  주 </t>
  </si>
  <si>
    <t>군  산</t>
  </si>
  <si>
    <r>
      <t xml:space="preserve">     9. </t>
    </r>
    <r>
      <rPr>
        <b/>
        <sz val="14"/>
        <rFont val="굴림"/>
        <family val="3"/>
      </rPr>
      <t>항공노선별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수송</t>
    </r>
    <r>
      <rPr>
        <b/>
        <sz val="14"/>
        <rFont val="Arial"/>
        <family val="2"/>
      </rPr>
      <t xml:space="preserve">                  Transportation by Airline Routes</t>
    </r>
  </si>
  <si>
    <t>(Unit : number, person, ton)</t>
  </si>
  <si>
    <r>
      <t xml:space="preserve">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Domestic Lines</t>
    </r>
  </si>
  <si>
    <r>
      <t xml:space="preserve">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International Lines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</si>
  <si>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</si>
  <si>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 xml:space="preserve"> </t>
    </r>
    <r>
      <rPr>
        <sz val="10"/>
        <rFont val="굴림"/>
        <family val="3"/>
      </rPr>
      <t>운항회수</t>
    </r>
  </si>
  <si>
    <r>
      <t xml:space="preserve"> 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</si>
  <si>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</si>
  <si>
    <t>Year</t>
  </si>
  <si>
    <t>Number of</t>
  </si>
  <si>
    <t>Volume of</t>
  </si>
  <si>
    <t>Passengers</t>
  </si>
  <si>
    <t>Freight</t>
  </si>
  <si>
    <t>제주→김포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</si>
  <si>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Seoul</t>
    </r>
  </si>
  <si>
    <t>제주→나고야</t>
  </si>
  <si>
    <r>
      <t>Jeju</t>
    </r>
    <r>
      <rPr>
        <sz val="9"/>
        <rFont val="돋움"/>
        <family val="3"/>
      </rPr>
      <t>→</t>
    </r>
    <r>
      <rPr>
        <sz val="9"/>
        <rFont val="Arial"/>
        <family val="2"/>
      </rPr>
      <t>Nagoya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</si>
  <si>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Busan</t>
    </r>
  </si>
  <si>
    <t>제주→동경</t>
  </si>
  <si>
    <r>
      <t>Jeju</t>
    </r>
    <r>
      <rPr>
        <sz val="9"/>
        <rFont val="돋움"/>
        <family val="3"/>
      </rPr>
      <t>→</t>
    </r>
    <r>
      <rPr>
        <sz val="9"/>
        <rFont val="Arial"/>
        <family val="2"/>
      </rPr>
      <t>Tokyo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</si>
  <si>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Daegu</t>
    </r>
  </si>
  <si>
    <t>제주→오사카</t>
  </si>
  <si>
    <r>
      <t>Jeju</t>
    </r>
    <r>
      <rPr>
        <sz val="9"/>
        <rFont val="돋움"/>
        <family val="3"/>
      </rPr>
      <t>→</t>
    </r>
    <r>
      <rPr>
        <sz val="9"/>
        <rFont val="Arial"/>
        <family val="2"/>
      </rPr>
      <t>Osaka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</si>
  <si>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Gwangju</t>
    </r>
  </si>
  <si>
    <t>제주→북경</t>
  </si>
  <si>
    <r>
      <t>Jeju</t>
    </r>
    <r>
      <rPr>
        <sz val="9"/>
        <rFont val="돋움"/>
        <family val="3"/>
      </rPr>
      <t>→</t>
    </r>
    <r>
      <rPr>
        <sz val="9"/>
        <rFont val="Arial"/>
        <family val="2"/>
      </rPr>
      <t>Beiging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</si>
  <si>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Cheongju</t>
    </r>
  </si>
  <si>
    <t xml:space="preserve"> 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</si>
  <si>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Ulsan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</si>
  <si>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Yeosu</t>
    </r>
  </si>
  <si>
    <t>나고야→제주</t>
  </si>
  <si>
    <r>
      <t>Nagoya</t>
    </r>
    <r>
      <rPr>
        <sz val="9"/>
        <rFont val="돋움"/>
        <family val="3"/>
      </rPr>
      <t>→</t>
    </r>
    <r>
      <rPr>
        <sz val="9"/>
        <rFont val="Arial"/>
        <family val="2"/>
      </rPr>
      <t>Jeju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</si>
  <si>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Jinju</t>
    </r>
  </si>
  <si>
    <t>동경→제주</t>
  </si>
  <si>
    <r>
      <t>Tokyo</t>
    </r>
    <r>
      <rPr>
        <sz val="9"/>
        <rFont val="돋움"/>
        <family val="3"/>
      </rPr>
      <t>→</t>
    </r>
    <r>
      <rPr>
        <sz val="9"/>
        <rFont val="Arial"/>
        <family val="2"/>
      </rPr>
      <t>Jeju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</si>
  <si>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Gunsan</t>
    </r>
  </si>
  <si>
    <t>오사카→제주</t>
  </si>
  <si>
    <r>
      <t>Osaka</t>
    </r>
    <r>
      <rPr>
        <sz val="9"/>
        <rFont val="돋움"/>
        <family val="3"/>
      </rPr>
      <t>→</t>
    </r>
    <r>
      <rPr>
        <sz val="9"/>
        <rFont val="Arial"/>
        <family val="2"/>
      </rPr>
      <t>Jeju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</si>
  <si>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Wonju</t>
    </r>
  </si>
  <si>
    <t>북경→제주</t>
  </si>
  <si>
    <r>
      <t>Beiging</t>
    </r>
    <r>
      <rPr>
        <sz val="9"/>
        <rFont val="돋움"/>
        <family val="3"/>
      </rPr>
      <t>→</t>
    </r>
    <r>
      <rPr>
        <sz val="9"/>
        <rFont val="Arial"/>
        <family val="2"/>
      </rPr>
      <t>Jeju</t>
    </r>
  </si>
  <si>
    <t xml:space="preserve"> </t>
  </si>
  <si>
    <t>김포→제주</t>
  </si>
  <si>
    <r>
      <t>Seoul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</si>
  <si>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Busan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</si>
  <si>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Daegu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</si>
  <si>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Gwangju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</si>
  <si>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Cheongju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</si>
  <si>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Ulsan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</si>
  <si>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Yeosu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</si>
  <si>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Jinju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</si>
  <si>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Gunsan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</si>
  <si>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Wonju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</si>
  <si>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t>자료 : 한국공항공사  제주지역본부</t>
  </si>
  <si>
    <r>
      <t xml:space="preserve">    9. </t>
    </r>
    <r>
      <rPr>
        <b/>
        <sz val="18"/>
        <rFont val="굴림"/>
        <family val="3"/>
      </rPr>
      <t>항공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노선별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    Transportation by Airline Routes(Cont'd)</t>
    </r>
  </si>
  <si>
    <t xml:space="preserve">       (Unit : number, person, ton)</t>
  </si>
  <si>
    <t>연   별</t>
  </si>
  <si>
    <t>연별</t>
  </si>
  <si>
    <t>Route</t>
  </si>
  <si>
    <t>제주→후쿠오카</t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</si>
  <si>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Fukuoka</t>
    </r>
  </si>
  <si>
    <t>제주→김해</t>
  </si>
  <si>
    <t>후쿠오카→제주</t>
  </si>
  <si>
    <r>
      <t>Fukuoka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</si>
  <si>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t>제주→무안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</si>
  <si>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Muan</t>
    </r>
  </si>
  <si>
    <t>제주→사천</t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</si>
  <si>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Jinju</t>
    </r>
  </si>
  <si>
    <t>제주→포항</t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</si>
  <si>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Pohang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</si>
  <si>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Incheon</t>
    </r>
  </si>
  <si>
    <r>
      <t>Seoul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</si>
  <si>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r>
      <t>Gwangju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</si>
  <si>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t>청주→제주</t>
  </si>
  <si>
    <r>
      <t>Cheongju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</si>
  <si>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t>무안→제주</t>
  </si>
  <si>
    <r>
      <t>Muan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</si>
  <si>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t>사천→제주</t>
  </si>
  <si>
    <r>
      <t>Jinju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</si>
  <si>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t>포항→제주</t>
  </si>
  <si>
    <r>
      <t>Pohang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</si>
  <si>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t xml:space="preserve">자료 : 한국공항공사 제주지역본부            </t>
  </si>
  <si>
    <r>
      <t xml:space="preserve">    9. </t>
    </r>
    <r>
      <rPr>
        <b/>
        <sz val="12"/>
        <rFont val="굴림"/>
        <family val="3"/>
      </rPr>
      <t>항공</t>
    </r>
    <r>
      <rPr>
        <b/>
        <sz val="12"/>
        <rFont val="Arial"/>
        <family val="2"/>
      </rPr>
      <t xml:space="preserve"> </t>
    </r>
    <r>
      <rPr>
        <b/>
        <sz val="12"/>
        <rFont val="굴림"/>
        <family val="3"/>
      </rPr>
      <t>노선별</t>
    </r>
    <r>
      <rPr>
        <b/>
        <sz val="12"/>
        <rFont val="Arial"/>
        <family val="2"/>
      </rPr>
      <t xml:space="preserve"> </t>
    </r>
    <r>
      <rPr>
        <b/>
        <sz val="12"/>
        <rFont val="굴림"/>
        <family val="3"/>
      </rPr>
      <t>수송</t>
    </r>
    <r>
      <rPr>
        <b/>
        <sz val="12"/>
        <rFont val="Arial"/>
        <family val="2"/>
      </rPr>
      <t>(</t>
    </r>
    <r>
      <rPr>
        <b/>
        <sz val="12"/>
        <rFont val="굴림"/>
        <family val="3"/>
      </rPr>
      <t>계속</t>
    </r>
    <r>
      <rPr>
        <b/>
        <sz val="12"/>
        <rFont val="Arial"/>
        <family val="2"/>
      </rPr>
      <t>)               Transportation by Airline Routes(Cont'd)</t>
    </r>
  </si>
  <si>
    <r>
      <t xml:space="preserve">      </t>
    </r>
    <r>
      <rPr>
        <sz val="8"/>
        <rFont val="굴림"/>
        <family val="3"/>
      </rPr>
      <t>국</t>
    </r>
    <r>
      <rPr>
        <sz val="8"/>
        <rFont val="Arial"/>
        <family val="2"/>
      </rPr>
      <t xml:space="preserve">   </t>
    </r>
    <r>
      <rPr>
        <sz val="8"/>
        <rFont val="굴림"/>
        <family val="3"/>
      </rPr>
      <t>내</t>
    </r>
    <r>
      <rPr>
        <sz val="8"/>
        <rFont val="Arial"/>
        <family val="2"/>
      </rPr>
      <t xml:space="preserve">   </t>
    </r>
    <r>
      <rPr>
        <sz val="8"/>
        <rFont val="굴림"/>
        <family val="3"/>
      </rPr>
      <t>선</t>
    </r>
    <r>
      <rPr>
        <sz val="8"/>
        <rFont val="Arial"/>
        <family val="2"/>
      </rPr>
      <t xml:space="preserve"> Domestic Lines</t>
    </r>
  </si>
  <si>
    <r>
      <t xml:space="preserve">     </t>
    </r>
    <r>
      <rPr>
        <sz val="8"/>
        <rFont val="굴림"/>
        <family val="3"/>
      </rPr>
      <t>국</t>
    </r>
    <r>
      <rPr>
        <sz val="8"/>
        <rFont val="Arial"/>
        <family val="2"/>
      </rPr>
      <t xml:space="preserve">   </t>
    </r>
    <r>
      <rPr>
        <sz val="8"/>
        <rFont val="굴림"/>
        <family val="3"/>
      </rPr>
      <t>제</t>
    </r>
    <r>
      <rPr>
        <sz val="8"/>
        <rFont val="Arial"/>
        <family val="2"/>
      </rPr>
      <t xml:space="preserve">   </t>
    </r>
    <r>
      <rPr>
        <sz val="8"/>
        <rFont val="굴림"/>
        <family val="3"/>
      </rPr>
      <t>선</t>
    </r>
    <r>
      <rPr>
        <sz val="8"/>
        <rFont val="Arial"/>
        <family val="2"/>
      </rPr>
      <t xml:space="preserve">   International Lines</t>
    </r>
  </si>
  <si>
    <r>
      <t>연</t>
    </r>
    <r>
      <rPr>
        <sz val="8"/>
        <rFont val="Arial"/>
        <family val="2"/>
      </rPr>
      <t xml:space="preserve">    </t>
    </r>
    <r>
      <rPr>
        <sz val="8"/>
        <rFont val="돋움"/>
        <family val="3"/>
      </rPr>
      <t>별</t>
    </r>
  </si>
  <si>
    <r>
      <t xml:space="preserve"> </t>
    </r>
    <r>
      <rPr>
        <sz val="8"/>
        <rFont val="굴림"/>
        <family val="3"/>
      </rPr>
      <t>운항회수</t>
    </r>
  </si>
  <si>
    <r>
      <t xml:space="preserve">    </t>
    </r>
    <r>
      <rPr>
        <sz val="8"/>
        <rFont val="굴림"/>
        <family val="3"/>
      </rPr>
      <t>여</t>
    </r>
    <r>
      <rPr>
        <sz val="8"/>
        <rFont val="Arial"/>
        <family val="2"/>
      </rPr>
      <t xml:space="preserve"> </t>
    </r>
    <r>
      <rPr>
        <sz val="8"/>
        <rFont val="굴림"/>
        <family val="3"/>
      </rPr>
      <t>객</t>
    </r>
    <r>
      <rPr>
        <sz val="8"/>
        <rFont val="Arial"/>
        <family val="2"/>
      </rPr>
      <t xml:space="preserve"> </t>
    </r>
    <r>
      <rPr>
        <sz val="8"/>
        <rFont val="굴림"/>
        <family val="3"/>
      </rPr>
      <t>수</t>
    </r>
  </si>
  <si>
    <r>
      <t xml:space="preserve"> </t>
    </r>
    <r>
      <rPr>
        <sz val="8"/>
        <rFont val="굴림"/>
        <family val="3"/>
      </rPr>
      <t>화</t>
    </r>
    <r>
      <rPr>
        <sz val="8"/>
        <rFont val="Arial"/>
        <family val="2"/>
      </rPr>
      <t xml:space="preserve"> </t>
    </r>
    <r>
      <rPr>
        <sz val="8"/>
        <rFont val="굴림"/>
        <family val="3"/>
      </rPr>
      <t>물</t>
    </r>
    <r>
      <rPr>
        <sz val="8"/>
        <rFont val="Arial"/>
        <family val="2"/>
      </rPr>
      <t xml:space="preserve"> </t>
    </r>
    <r>
      <rPr>
        <sz val="8"/>
        <rFont val="굴림"/>
        <family val="3"/>
      </rPr>
      <t>량</t>
    </r>
  </si>
  <si>
    <r>
      <t>Jeju</t>
    </r>
    <r>
      <rPr>
        <sz val="8"/>
        <rFont val="굴림"/>
        <family val="3"/>
      </rPr>
      <t>→</t>
    </r>
    <r>
      <rPr>
        <sz val="8"/>
        <rFont val="Arial"/>
        <family val="2"/>
      </rPr>
      <t>Seoul</t>
    </r>
  </si>
  <si>
    <r>
      <t>Jeju</t>
    </r>
    <r>
      <rPr>
        <sz val="8"/>
        <rFont val="굴림"/>
        <family val="3"/>
      </rPr>
      <t>→</t>
    </r>
    <r>
      <rPr>
        <sz val="8"/>
        <rFont val="Arial"/>
        <family val="2"/>
      </rPr>
      <t>Busan</t>
    </r>
  </si>
  <si>
    <r>
      <t>Jeju</t>
    </r>
    <r>
      <rPr>
        <sz val="8"/>
        <rFont val="굴림"/>
        <family val="3"/>
      </rPr>
      <t>→</t>
    </r>
    <r>
      <rPr>
        <sz val="8"/>
        <rFont val="Arial"/>
        <family val="2"/>
      </rPr>
      <t>Cheongju</t>
    </r>
  </si>
  <si>
    <r>
      <t>Seoul</t>
    </r>
    <r>
      <rPr>
        <sz val="8"/>
        <rFont val="돋움"/>
        <family val="3"/>
      </rPr>
      <t>→</t>
    </r>
    <r>
      <rPr>
        <sz val="8"/>
        <rFont val="Arial"/>
        <family val="2"/>
      </rPr>
      <t>Jeju</t>
    </r>
  </si>
  <si>
    <r>
      <t>Busan</t>
    </r>
    <r>
      <rPr>
        <sz val="8"/>
        <rFont val="굴림"/>
        <family val="3"/>
      </rPr>
      <t>→</t>
    </r>
    <r>
      <rPr>
        <sz val="8"/>
        <rFont val="Arial"/>
        <family val="2"/>
      </rPr>
      <t>Jeju</t>
    </r>
  </si>
  <si>
    <r>
      <t>Cheongju</t>
    </r>
    <r>
      <rPr>
        <sz val="8"/>
        <rFont val="돋움"/>
        <family val="3"/>
      </rPr>
      <t>→</t>
    </r>
    <r>
      <rPr>
        <sz val="8"/>
        <rFont val="Arial"/>
        <family val="2"/>
      </rPr>
      <t>Jeju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</si>
  <si>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</si>
  <si>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r>
      <t>(</t>
    </r>
    <r>
      <rPr>
        <sz val="8"/>
        <rFont val="굴림"/>
        <family val="3"/>
      </rPr>
      <t>단위</t>
    </r>
    <r>
      <rPr>
        <sz val="8"/>
        <rFont val="Arial"/>
        <family val="2"/>
      </rPr>
      <t xml:space="preserve"> : </t>
    </r>
    <r>
      <rPr>
        <sz val="8"/>
        <rFont val="굴림"/>
        <family val="3"/>
      </rPr>
      <t>회</t>
    </r>
    <r>
      <rPr>
        <sz val="8"/>
        <rFont val="Arial"/>
        <family val="2"/>
      </rPr>
      <t xml:space="preserve">, </t>
    </r>
    <r>
      <rPr>
        <sz val="8"/>
        <rFont val="굴림"/>
        <family val="3"/>
      </rPr>
      <t>명</t>
    </r>
    <r>
      <rPr>
        <sz val="8"/>
        <rFont val="Arial"/>
        <family val="2"/>
      </rPr>
      <t xml:space="preserve">, </t>
    </r>
    <r>
      <rPr>
        <sz val="8"/>
        <rFont val="굴림"/>
        <family val="3"/>
      </rPr>
      <t>톤</t>
    </r>
    <r>
      <rPr>
        <sz val="8"/>
        <rFont val="Arial"/>
        <family val="2"/>
      </rPr>
      <t>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</si>
  <si>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</si>
  <si>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r>
      <t>(</t>
    </r>
    <r>
      <rPr>
        <sz val="8"/>
        <rFont val="굴림"/>
        <family val="3"/>
      </rPr>
      <t>단위</t>
    </r>
    <r>
      <rPr>
        <sz val="8"/>
        <rFont val="Arial"/>
        <family val="2"/>
      </rPr>
      <t xml:space="preserve"> : </t>
    </r>
    <r>
      <rPr>
        <sz val="8"/>
        <rFont val="굴림"/>
        <family val="3"/>
      </rPr>
      <t>회</t>
    </r>
    <r>
      <rPr>
        <sz val="8"/>
        <rFont val="Arial"/>
        <family val="2"/>
      </rPr>
      <t xml:space="preserve">, </t>
    </r>
    <r>
      <rPr>
        <sz val="8"/>
        <rFont val="굴림"/>
        <family val="3"/>
      </rPr>
      <t>명</t>
    </r>
    <r>
      <rPr>
        <sz val="8"/>
        <rFont val="Arial"/>
        <family val="2"/>
      </rPr>
      <t xml:space="preserve">, </t>
    </r>
    <r>
      <rPr>
        <sz val="8"/>
        <rFont val="굴림"/>
        <family val="3"/>
      </rPr>
      <t>톤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</si>
</sst>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6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yyyy&quot;년&quot;\ m&quot;월&quot;\ d&quot;일&quot;"/>
    <numFmt numFmtId="180" formatCode="0_ "/>
    <numFmt numFmtId="181" formatCode="0.0_ "/>
    <numFmt numFmtId="182" formatCode="#,##0;;\-;"/>
    <numFmt numFmtId="183" formatCode="#,##0\ \ ;;\-\ \ ;"/>
    <numFmt numFmtId="184" formatCode="#,##0;;\-\ \ ;"/>
    <numFmt numFmtId="185" formatCode="#,##0;#,##0;\-\ \ ;"/>
    <numFmt numFmtId="186" formatCode="#,##0;&quot;△&quot;#,##0;\-\ \ ;"/>
    <numFmt numFmtId="187" formatCode="hh:mm"/>
    <numFmt numFmtId="188" formatCode="\'yy\.mm"/>
    <numFmt numFmtId="189" formatCode="#,##0.0_);[Red]\(#,##0.0\)"/>
    <numFmt numFmtId="190" formatCode="0.0"/>
    <numFmt numFmtId="191" formatCode="yyyy\.\ mm\.\ dd"/>
    <numFmt numFmtId="192" formatCode="_ * #,##0_ ;_ * \-#,##0_ ;_ * &quot;-&quot;_ ;_ @_ "/>
    <numFmt numFmtId="193" formatCode="_ * #,##0.00_ ;_ * \-#,##0.00_ ;_ * &quot;-&quot;??_ ;_ @_ "/>
    <numFmt numFmtId="194" formatCode="_ * #,##0.00_ ;_ * \-#,##0.00_ ;_ * &quot;-&quot;_ ;_ @_ "/>
    <numFmt numFmtId="195" formatCode="&quot;₩&quot;#,##0;&quot;₩&quot;&quot;₩&quot;\-#,##0"/>
    <numFmt numFmtId="196" formatCode="&quot;₩&quot;#,##0.00;&quot;₩&quot;\-#,##0.00"/>
    <numFmt numFmtId="197" formatCode="&quot;R$&quot;#,##0.00;&quot;R$&quot;\-#,##0.00"/>
    <numFmt numFmtId="198" formatCode="#,##0\ ;;\ \-;"/>
    <numFmt numFmtId="199" formatCode="#,##0;\-#,##0;\-\ \ ;"/>
    <numFmt numFmtId="200" formatCode="0_);[Red]\(0\)"/>
    <numFmt numFmtId="201" formatCode="#,##0.0;&quot;△&quot;#,##0.0;\-\ \ ;"/>
    <numFmt numFmtId="202" formatCode="&quot;&quot;#,##0&quot;&quot;"/>
    <numFmt numFmtId="203" formatCode="#,##0.0;;\-;"/>
    <numFmt numFmtId="204" formatCode="#,##0;;\-\ \ "/>
    <numFmt numFmtId="205" formatCode="#,##0.0;;\-\ \ ;"/>
    <numFmt numFmtId="206" formatCode="#,##0;&quot;△&quot;#,##0;\-\ \ "/>
    <numFmt numFmtId="207" formatCode="#,##0.0;&quot;△&quot;#,##0.0;\-\ \ "/>
    <numFmt numFmtId="208" formatCode="#,##0.00;;\-;"/>
    <numFmt numFmtId="209" formatCode="\-"/>
    <numFmt numFmtId="210" formatCode="_-* #,##0.0_-;\-* #,##0.0_-;_-* &quot;-&quot;_-;_-@_-"/>
    <numFmt numFmtId="211" formatCode="#,##0;;\-"/>
    <numFmt numFmtId="212" formatCode="\(#,##0\)"/>
    <numFmt numFmtId="213" formatCode="#,##0.0_ "/>
    <numFmt numFmtId="214" formatCode="#,##0.0"/>
    <numFmt numFmtId="215" formatCode="#,##0,"/>
    <numFmt numFmtId="216" formatCode="_-* #,##0.0000_-;\-* #,##0.0000_-;_-* &quot;-&quot;????_-;_-@_-"/>
    <numFmt numFmtId="217" formatCode="_-* #,##0.000_-;\-* #,##0.000_-;_-* &quot;-&quot;???_-;_-@_-"/>
    <numFmt numFmtId="218" formatCode="0.000_);[Red]\(0.000\)"/>
    <numFmt numFmtId="219" formatCode="#,##0.000;[Red]#,##0.000"/>
    <numFmt numFmtId="220" formatCode="&quot;&quot;#,##0.000&quot;&quot;"/>
    <numFmt numFmtId="221" formatCode="#,##0.000;&quot;△&quot;#,##0.000;\-\ \ ;"/>
    <numFmt numFmtId="222" formatCode="0;[Red]0"/>
    <numFmt numFmtId="223" formatCode="0.0%"/>
    <numFmt numFmtId="224" formatCode="0.0_);[Red]\(0.0\)"/>
    <numFmt numFmtId="225" formatCode="#0,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</numFmts>
  <fonts count="93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sz val="11"/>
      <name val="굴림"/>
      <family val="3"/>
    </font>
    <font>
      <b/>
      <sz val="18"/>
      <name val="굴림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2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돋움"/>
      <family val="3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굴림"/>
      <family val="3"/>
    </font>
    <font>
      <sz val="10"/>
      <name val="굴림체"/>
      <family val="3"/>
    </font>
    <font>
      <sz val="12"/>
      <name val="바탕체"/>
      <family val="1"/>
    </font>
    <font>
      <sz val="14"/>
      <name val="뼻뮝"/>
      <family val="3"/>
    </font>
    <font>
      <sz val="10"/>
      <name val="명조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1"/>
      <name val="Helv"/>
      <family val="2"/>
    </font>
    <font>
      <sz val="9"/>
      <name val="돋움"/>
      <family val="3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HY중고딕"/>
      <family val="1"/>
    </font>
    <font>
      <sz val="10"/>
      <color indexed="8"/>
      <name val="돋움"/>
      <family val="3"/>
    </font>
    <font>
      <b/>
      <sz val="10"/>
      <color indexed="8"/>
      <name val="굴림"/>
      <family val="3"/>
    </font>
    <font>
      <b/>
      <sz val="1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"/>
      <family val="3"/>
    </font>
    <font>
      <b/>
      <sz val="8"/>
      <name val="굴림"/>
      <family val="3"/>
    </font>
    <font>
      <b/>
      <sz val="8"/>
      <name val="Arial"/>
      <family val="2"/>
    </font>
    <font>
      <sz val="8"/>
      <name val="굴림"/>
      <family val="3"/>
    </font>
    <font>
      <b/>
      <sz val="10"/>
      <name val="굴림"/>
      <family val="3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8"/>
      <name val="Arial"/>
      <family val="2"/>
    </font>
    <font>
      <b/>
      <sz val="18"/>
      <name val="HY중고딕"/>
      <family val="1"/>
    </font>
    <font>
      <b/>
      <sz val="10"/>
      <name val="돋움"/>
      <family val="3"/>
    </font>
    <font>
      <b/>
      <sz val="17"/>
      <name val="돋움"/>
      <family val="3"/>
    </font>
    <font>
      <b/>
      <sz val="17"/>
      <name val="Arial"/>
      <family val="2"/>
    </font>
    <font>
      <b/>
      <sz val="17"/>
      <name val="굴림"/>
      <family val="3"/>
    </font>
    <font>
      <b/>
      <sz val="18"/>
      <color indexed="8"/>
      <name val="Arial"/>
      <family val="2"/>
    </font>
    <font>
      <b/>
      <sz val="18"/>
      <color indexed="8"/>
      <name val="굴림"/>
      <family val="3"/>
    </font>
    <font>
      <b/>
      <sz val="14"/>
      <color indexed="12"/>
      <name val="돋움"/>
      <family val="3"/>
    </font>
    <font>
      <b/>
      <sz val="18"/>
      <color indexed="8"/>
      <name val="HY중고딕"/>
      <family val="1"/>
    </font>
    <font>
      <sz val="18"/>
      <name val="돋움"/>
      <family val="3"/>
    </font>
    <font>
      <sz val="10"/>
      <name val="HY중고딕"/>
      <family val="1"/>
    </font>
    <font>
      <sz val="8"/>
      <name val="맑은 고딕"/>
      <family val="3"/>
    </font>
    <font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돋움"/>
      <family val="3"/>
    </font>
    <font>
      <b/>
      <sz val="11"/>
      <name val="돋움"/>
      <family val="3"/>
    </font>
    <font>
      <b/>
      <sz val="14"/>
      <name val="Arial"/>
      <family val="2"/>
    </font>
    <font>
      <b/>
      <sz val="14"/>
      <name val="굴림"/>
      <family val="3"/>
    </font>
    <font>
      <b/>
      <sz val="12"/>
      <name val="굴림"/>
      <family val="3"/>
    </font>
    <font>
      <vertAlign val="superscript"/>
      <sz val="10"/>
      <name val="굴림"/>
      <family val="3"/>
    </font>
    <font>
      <b/>
      <sz val="10"/>
      <color indexed="8"/>
      <name val="돋움"/>
      <family val="3"/>
    </font>
    <font>
      <sz val="10"/>
      <name val="한양신명조,한컴돋움"/>
      <family val="3"/>
    </font>
    <font>
      <sz val="10"/>
      <color indexed="8"/>
      <name val="휴먼명조,한컴돋움"/>
      <family val="3"/>
    </font>
    <font>
      <sz val="10"/>
      <name val="휴먼명조,한컴돋움"/>
      <family val="3"/>
    </font>
    <font>
      <sz val="12"/>
      <name val="굴림"/>
      <family val="3"/>
    </font>
    <font>
      <sz val="14"/>
      <color indexed="10"/>
      <name val="Arial"/>
      <family val="2"/>
    </font>
    <font>
      <sz val="11"/>
      <name val="맑은 고딕"/>
      <family val="3"/>
    </font>
    <font>
      <sz val="10"/>
      <color indexed="30"/>
      <name val="Arial"/>
      <family val="2"/>
    </font>
    <font>
      <b/>
      <sz val="10"/>
      <color indexed="10"/>
      <name val="돋움"/>
      <family val="3"/>
    </font>
    <font>
      <b/>
      <sz val="9"/>
      <name val="돋움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>
      <alignment/>
      <protection/>
    </xf>
    <xf numFmtId="0" fontId="26" fillId="0" borderId="0">
      <alignment/>
      <protection/>
    </xf>
    <xf numFmtId="0" fontId="0" fillId="0" borderId="0" applyFill="0" applyBorder="0" applyAlignment="0">
      <protection/>
    </xf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28" fillId="0" borderId="1" applyNumberFormat="0" applyAlignment="0" applyProtection="0"/>
    <xf numFmtId="0" fontId="28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>
      <alignment/>
      <protection/>
    </xf>
    <xf numFmtId="10" fontId="8" fillId="0" borderId="0" applyFont="0" applyFill="0" applyBorder="0" applyAlignment="0" applyProtection="0"/>
    <xf numFmtId="0" fontId="29" fillId="0" borderId="0">
      <alignment/>
      <protection/>
    </xf>
    <xf numFmtId="0" fontId="8" fillId="0" borderId="3" applyNumberFormat="0" applyFont="0" applyFill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4" applyNumberFormat="0" applyAlignment="0" applyProtection="0"/>
    <xf numFmtId="197" fontId="21" fillId="0" borderId="0">
      <alignment/>
      <protection/>
    </xf>
    <xf numFmtId="197" fontId="21" fillId="0" borderId="0">
      <alignment/>
      <protection/>
    </xf>
    <xf numFmtId="197" fontId="21" fillId="0" borderId="0">
      <alignment/>
      <protection/>
    </xf>
    <xf numFmtId="197" fontId="21" fillId="0" borderId="0">
      <alignment/>
      <protection/>
    </xf>
    <xf numFmtId="197" fontId="21" fillId="0" borderId="0">
      <alignment/>
      <protection/>
    </xf>
    <xf numFmtId="197" fontId="21" fillId="0" borderId="0">
      <alignment/>
      <protection/>
    </xf>
    <xf numFmtId="197" fontId="21" fillId="0" borderId="0">
      <alignment/>
      <protection/>
    </xf>
    <xf numFmtId="197" fontId="21" fillId="0" borderId="0">
      <alignment/>
      <protection/>
    </xf>
    <xf numFmtId="197" fontId="21" fillId="0" borderId="0">
      <alignment/>
      <protection/>
    </xf>
    <xf numFmtId="197" fontId="21" fillId="0" borderId="0">
      <alignment/>
      <protection/>
    </xf>
    <xf numFmtId="197" fontId="21" fillId="0" borderId="0">
      <alignment/>
      <protection/>
    </xf>
    <xf numFmtId="0" fontId="41" fillId="3" borderId="0" applyNumberFormat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0" fillId="21" borderId="5" applyNumberFormat="0" applyFont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7">
      <alignment/>
      <protection/>
    </xf>
    <xf numFmtId="0" fontId="4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7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3" fillId="20" borderId="13" applyNumberFormat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1336">
    <xf numFmtId="0" fontId="0" fillId="0" borderId="0" xfId="0" applyAlignment="1">
      <alignment/>
    </xf>
    <xf numFmtId="0" fontId="16" fillId="4" borderId="0" xfId="116" applyFont="1" applyFill="1">
      <alignment/>
      <protection/>
    </xf>
    <xf numFmtId="0" fontId="8" fillId="0" borderId="0" xfId="116">
      <alignment/>
      <protection/>
    </xf>
    <xf numFmtId="0" fontId="8" fillId="4" borderId="0" xfId="116" applyFill="1">
      <alignment/>
      <protection/>
    </xf>
    <xf numFmtId="0" fontId="8" fillId="22" borderId="14" xfId="116" applyFill="1" applyBorder="1">
      <alignment/>
      <protection/>
    </xf>
    <xf numFmtId="0" fontId="8" fillId="24" borderId="15" xfId="116" applyFill="1" applyBorder="1">
      <alignment/>
      <protection/>
    </xf>
    <xf numFmtId="0" fontId="10" fillId="25" borderId="16" xfId="116" applyFont="1" applyFill="1" applyBorder="1" applyAlignment="1">
      <alignment horizontal="center"/>
      <protection/>
    </xf>
    <xf numFmtId="0" fontId="31" fillId="26" borderId="17" xfId="116" applyFont="1" applyFill="1" applyBorder="1" applyAlignment="1">
      <alignment horizontal="center"/>
      <protection/>
    </xf>
    <xf numFmtId="0" fontId="10" fillId="25" borderId="17" xfId="116" applyFont="1" applyFill="1" applyBorder="1" applyAlignment="1">
      <alignment horizontal="center"/>
      <protection/>
    </xf>
    <xf numFmtId="0" fontId="10" fillId="25" borderId="18" xfId="116" applyFont="1" applyFill="1" applyBorder="1" applyAlignment="1">
      <alignment horizontal="center"/>
      <protection/>
    </xf>
    <xf numFmtId="0" fontId="8" fillId="24" borderId="19" xfId="116" applyFill="1" applyBorder="1">
      <alignment/>
      <protection/>
    </xf>
    <xf numFmtId="0" fontId="8" fillId="22" borderId="20" xfId="116" applyFill="1" applyBorder="1">
      <alignment/>
      <protection/>
    </xf>
    <xf numFmtId="0" fontId="8" fillId="24" borderId="20" xfId="116" applyFill="1" applyBorder="1">
      <alignment/>
      <protection/>
    </xf>
    <xf numFmtId="0" fontId="8" fillId="22" borderId="21" xfId="116" applyFill="1" applyBorder="1">
      <alignment/>
      <protection/>
    </xf>
    <xf numFmtId="0" fontId="8" fillId="27" borderId="0" xfId="0" applyFont="1" applyFill="1" applyAlignment="1">
      <alignment vertical="center"/>
    </xf>
    <xf numFmtId="0" fontId="8" fillId="27" borderId="22" xfId="0" applyFont="1" applyFill="1" applyBorder="1" applyAlignment="1">
      <alignment horizontal="center" vertical="center"/>
    </xf>
    <xf numFmtId="0" fontId="8" fillId="27" borderId="23" xfId="0" applyFont="1" applyFill="1" applyBorder="1" applyAlignment="1">
      <alignment horizontal="center" vertical="center" shrinkToFit="1"/>
    </xf>
    <xf numFmtId="0" fontId="8" fillId="27" borderId="22" xfId="0" applyFont="1" applyFill="1" applyBorder="1" applyAlignment="1">
      <alignment horizontal="center" vertical="center" shrinkToFit="1"/>
    </xf>
    <xf numFmtId="0" fontId="8" fillId="27" borderId="24" xfId="0" applyFont="1" applyFill="1" applyBorder="1" applyAlignment="1">
      <alignment vertical="center" shrinkToFit="1"/>
    </xf>
    <xf numFmtId="0" fontId="8" fillId="27" borderId="24" xfId="0" applyFont="1" applyFill="1" applyBorder="1" applyAlignment="1">
      <alignment horizontal="right" vertical="center" shrinkToFit="1"/>
    </xf>
    <xf numFmtId="0" fontId="8" fillId="27" borderId="25" xfId="0" applyFont="1" applyFill="1" applyBorder="1" applyAlignment="1">
      <alignment horizontal="center" vertical="center" shrinkToFit="1"/>
    </xf>
    <xf numFmtId="0" fontId="8" fillId="27" borderId="0" xfId="0" applyFont="1" applyFill="1" applyBorder="1" applyAlignment="1">
      <alignment horizontal="center" vertical="center" shrinkToFit="1"/>
    </xf>
    <xf numFmtId="0" fontId="8" fillId="27" borderId="20" xfId="0" applyFont="1" applyFill="1" applyBorder="1" applyAlignment="1">
      <alignment horizontal="center" vertical="center" shrinkToFit="1"/>
    </xf>
    <xf numFmtId="0" fontId="8" fillId="27" borderId="26" xfId="0" applyFont="1" applyFill="1" applyBorder="1" applyAlignment="1">
      <alignment horizontal="center" vertical="center" shrinkToFit="1"/>
    </xf>
    <xf numFmtId="0" fontId="8" fillId="27" borderId="19" xfId="0" applyFont="1" applyFill="1" applyBorder="1" applyAlignment="1">
      <alignment horizontal="center" vertical="center" shrinkToFit="1"/>
    </xf>
    <xf numFmtId="0" fontId="8" fillId="27" borderId="24" xfId="0" applyFont="1" applyFill="1" applyBorder="1" applyAlignment="1">
      <alignment horizontal="center" vertical="center" shrinkToFit="1"/>
    </xf>
    <xf numFmtId="0" fontId="8" fillId="27" borderId="0" xfId="0" applyFont="1" applyFill="1" applyAlignment="1">
      <alignment horizontal="center" vertical="center"/>
    </xf>
    <xf numFmtId="177" fontId="8" fillId="27" borderId="27" xfId="0" applyNumberFormat="1" applyFont="1" applyFill="1" applyBorder="1" applyAlignment="1">
      <alignment horizontal="center" vertical="center"/>
    </xf>
    <xf numFmtId="177" fontId="8" fillId="27" borderId="0" xfId="0" applyNumberFormat="1" applyFont="1" applyFill="1" applyBorder="1" applyAlignment="1">
      <alignment horizontal="center" vertical="center"/>
    </xf>
    <xf numFmtId="177" fontId="8" fillId="27" borderId="25" xfId="0" applyNumberFormat="1" applyFont="1" applyFill="1" applyBorder="1" applyAlignment="1">
      <alignment horizontal="center" vertical="center"/>
    </xf>
    <xf numFmtId="0" fontId="10" fillId="27" borderId="0" xfId="0" applyFont="1" applyFill="1" applyAlignment="1">
      <alignment vertical="center"/>
    </xf>
    <xf numFmtId="0" fontId="8" fillId="27" borderId="0" xfId="0" applyFont="1" applyFill="1" applyAlignment="1">
      <alignment horizontal="center" vertical="center" shrinkToFit="1"/>
    </xf>
    <xf numFmtId="0" fontId="8" fillId="27" borderId="27" xfId="0" applyFont="1" applyFill="1" applyBorder="1" applyAlignment="1">
      <alignment horizontal="center" vertical="center" shrinkToFit="1"/>
    </xf>
    <xf numFmtId="0" fontId="8" fillId="27" borderId="15" xfId="0" applyFont="1" applyFill="1" applyBorder="1" applyAlignment="1">
      <alignment horizontal="center" vertical="center" shrinkToFit="1"/>
    </xf>
    <xf numFmtId="0" fontId="2" fillId="27" borderId="0" xfId="0" applyFont="1" applyFill="1" applyAlignment="1">
      <alignment vertical="center"/>
    </xf>
    <xf numFmtId="0" fontId="8" fillId="27" borderId="23" xfId="0" applyFont="1" applyFill="1" applyBorder="1" applyAlignment="1">
      <alignment vertical="center"/>
    </xf>
    <xf numFmtId="0" fontId="8" fillId="27" borderId="0" xfId="0" applyFont="1" applyFill="1" applyBorder="1" applyAlignment="1">
      <alignment vertical="center"/>
    </xf>
    <xf numFmtId="0" fontId="8" fillId="27" borderId="0" xfId="0" applyFont="1" applyFill="1" applyAlignment="1">
      <alignment vertical="center" shrinkToFit="1"/>
    </xf>
    <xf numFmtId="0" fontId="8" fillId="27" borderId="0" xfId="0" applyFont="1" applyFill="1" applyBorder="1" applyAlignment="1">
      <alignment horizontal="right" vertical="center"/>
    </xf>
    <xf numFmtId="0" fontId="8" fillId="27" borderId="0" xfId="0" applyFont="1" applyFill="1" applyAlignment="1">
      <alignment horizontal="right" vertical="center"/>
    </xf>
    <xf numFmtId="0" fontId="8" fillId="27" borderId="0" xfId="0" applyFont="1" applyFill="1" applyAlignment="1" quotePrefix="1">
      <alignment horizontal="left" vertical="center"/>
    </xf>
    <xf numFmtId="0" fontId="8" fillId="27" borderId="0" xfId="0" applyFont="1" applyFill="1" applyAlignment="1" quotePrefix="1">
      <alignment horizontal="right" vertical="center"/>
    </xf>
    <xf numFmtId="0" fontId="8" fillId="27" borderId="24" xfId="0" applyFont="1" applyFill="1" applyBorder="1" applyAlignment="1">
      <alignment vertical="center"/>
    </xf>
    <xf numFmtId="0" fontId="8" fillId="27" borderId="28" xfId="0" applyFont="1" applyFill="1" applyBorder="1" applyAlignment="1">
      <alignment vertical="center"/>
    </xf>
    <xf numFmtId="0" fontId="8" fillId="27" borderId="25" xfId="0" applyFont="1" applyFill="1" applyBorder="1" applyAlignment="1">
      <alignment horizontal="center" vertical="center"/>
    </xf>
    <xf numFmtId="0" fontId="2" fillId="27" borderId="20" xfId="0" applyFont="1" applyFill="1" applyBorder="1" applyAlignment="1" quotePrefix="1">
      <alignment horizontal="center" vertical="center" shrinkToFit="1"/>
    </xf>
    <xf numFmtId="0" fontId="8" fillId="27" borderId="27" xfId="0" applyFont="1" applyFill="1" applyBorder="1" applyAlignment="1">
      <alignment horizontal="center" vertical="center"/>
    </xf>
    <xf numFmtId="0" fontId="8" fillId="27" borderId="26" xfId="0" applyFont="1" applyFill="1" applyBorder="1" applyAlignment="1">
      <alignment horizontal="center" vertical="center"/>
    </xf>
    <xf numFmtId="0" fontId="8" fillId="27" borderId="29" xfId="0" applyFont="1" applyFill="1" applyBorder="1" applyAlignment="1">
      <alignment horizontal="center" vertical="center"/>
    </xf>
    <xf numFmtId="0" fontId="8" fillId="27" borderId="29" xfId="0" applyFont="1" applyFill="1" applyBorder="1" applyAlignment="1">
      <alignment vertical="center"/>
    </xf>
    <xf numFmtId="0" fontId="8" fillId="27" borderId="29" xfId="0" applyFont="1" applyFill="1" applyBorder="1" applyAlignment="1">
      <alignment horizontal="center" vertical="center" shrinkToFit="1"/>
    </xf>
    <xf numFmtId="0" fontId="2" fillId="27" borderId="28" xfId="0" applyFont="1" applyFill="1" applyBorder="1" applyAlignment="1">
      <alignment horizontal="centerContinuous" vertical="center" shrinkToFit="1"/>
    </xf>
    <xf numFmtId="0" fontId="8" fillId="27" borderId="23" xfId="0" applyFont="1" applyFill="1" applyBorder="1" applyAlignment="1">
      <alignment horizontal="centerContinuous" vertical="center" shrinkToFit="1"/>
    </xf>
    <xf numFmtId="0" fontId="8" fillId="27" borderId="30" xfId="0" applyFont="1" applyFill="1" applyBorder="1" applyAlignment="1">
      <alignment horizontal="centerContinuous" vertical="center" shrinkToFit="1"/>
    </xf>
    <xf numFmtId="0" fontId="2" fillId="27" borderId="20" xfId="0" applyFont="1" applyFill="1" applyBorder="1" applyAlignment="1">
      <alignment horizontal="center" vertical="center" shrinkToFit="1"/>
    </xf>
    <xf numFmtId="0" fontId="8" fillId="27" borderId="29" xfId="0" applyFont="1" applyFill="1" applyBorder="1" applyAlignment="1" quotePrefix="1">
      <alignment horizontal="center" vertical="center" shrinkToFit="1"/>
    </xf>
    <xf numFmtId="0" fontId="8" fillId="27" borderId="19" xfId="0" applyFont="1" applyFill="1" applyBorder="1" applyAlignment="1" quotePrefix="1">
      <alignment horizontal="center" vertical="center" shrinkToFit="1"/>
    </xf>
    <xf numFmtId="0" fontId="8" fillId="27" borderId="19" xfId="0" applyFont="1" applyFill="1" applyBorder="1" applyAlignment="1">
      <alignment horizontal="center" vertical="center" wrapText="1" shrinkToFit="1"/>
    </xf>
    <xf numFmtId="0" fontId="16" fillId="27" borderId="20" xfId="0" applyFont="1" applyFill="1" applyBorder="1" applyAlignment="1">
      <alignment horizontal="centerContinuous" vertical="center" shrinkToFit="1"/>
    </xf>
    <xf numFmtId="0" fontId="2" fillId="27" borderId="28" xfId="0" applyFont="1" applyFill="1" applyBorder="1" applyAlignment="1">
      <alignment horizontal="centerContinuous" vertical="center" wrapText="1" shrinkToFit="1"/>
    </xf>
    <xf numFmtId="0" fontId="2" fillId="27" borderId="15" xfId="0" applyFont="1" applyFill="1" applyBorder="1" applyAlignment="1">
      <alignment horizontal="center" vertical="center" shrinkToFit="1"/>
    </xf>
    <xf numFmtId="0" fontId="2" fillId="27" borderId="23" xfId="0" applyFont="1" applyFill="1" applyBorder="1" applyAlignment="1">
      <alignment vertical="center"/>
    </xf>
    <xf numFmtId="0" fontId="8" fillId="27" borderId="24" xfId="0" applyFont="1" applyFill="1" applyBorder="1" applyAlignment="1">
      <alignment horizontal="right" vertical="center"/>
    </xf>
    <xf numFmtId="0" fontId="12" fillId="27" borderId="0" xfId="0" applyFont="1" applyFill="1" applyAlignment="1">
      <alignment/>
    </xf>
    <xf numFmtId="182" fontId="8" fillId="27" borderId="0" xfId="0" applyNumberFormat="1" applyFont="1" applyFill="1" applyBorder="1" applyAlignment="1">
      <alignment horizontal="center" vertical="center" shrinkToFit="1"/>
    </xf>
    <xf numFmtId="0" fontId="2" fillId="27" borderId="28" xfId="0" applyFont="1" applyFill="1" applyBorder="1" applyAlignment="1">
      <alignment horizontal="center" vertical="center" shrinkToFit="1"/>
    </xf>
    <xf numFmtId="0" fontId="2" fillId="27" borderId="30" xfId="0" applyFont="1" applyFill="1" applyBorder="1" applyAlignment="1">
      <alignment horizontal="center" vertical="center" wrapText="1" shrinkToFit="1"/>
    </xf>
    <xf numFmtId="0" fontId="2" fillId="27" borderId="22" xfId="0" applyFont="1" applyFill="1" applyBorder="1" applyAlignment="1">
      <alignment horizontal="center" vertical="center" shrinkToFit="1"/>
    </xf>
    <xf numFmtId="0" fontId="8" fillId="27" borderId="0" xfId="0" applyFont="1" applyFill="1" applyBorder="1" applyAlignment="1">
      <alignment vertical="center" shrinkToFit="1"/>
    </xf>
    <xf numFmtId="0" fontId="2" fillId="27" borderId="0" xfId="0" applyFont="1" applyFill="1" applyBorder="1" applyAlignment="1">
      <alignment vertical="center"/>
    </xf>
    <xf numFmtId="0" fontId="8" fillId="27" borderId="23" xfId="0" applyFont="1" applyFill="1" applyBorder="1" applyAlignment="1">
      <alignment vertical="center" shrinkToFit="1"/>
    </xf>
    <xf numFmtId="0" fontId="8" fillId="27" borderId="0" xfId="0" applyFont="1" applyFill="1" applyAlignment="1">
      <alignment/>
    </xf>
    <xf numFmtId="176" fontId="8" fillId="27" borderId="0" xfId="0" applyNumberFormat="1" applyFont="1" applyFill="1" applyAlignment="1">
      <alignment horizontal="center" vertical="center" shrinkToFit="1"/>
    </xf>
    <xf numFmtId="0" fontId="2" fillId="27" borderId="31" xfId="0" applyFont="1" applyFill="1" applyBorder="1" applyAlignment="1">
      <alignment horizontal="center" vertical="center" wrapText="1" shrinkToFit="1"/>
    </xf>
    <xf numFmtId="182" fontId="8" fillId="27" borderId="25" xfId="0" applyNumberFormat="1" applyFont="1" applyFill="1" applyBorder="1" applyAlignment="1">
      <alignment horizontal="center" vertical="center"/>
    </xf>
    <xf numFmtId="0" fontId="8" fillId="27" borderId="24" xfId="0" applyFont="1" applyFill="1" applyBorder="1" applyAlignment="1" quotePrefix="1">
      <alignment horizontal="center" vertical="center"/>
    </xf>
    <xf numFmtId="0" fontId="8" fillId="27" borderId="27" xfId="0" applyFont="1" applyFill="1" applyBorder="1" applyAlignment="1">
      <alignment vertical="center" shrinkToFit="1"/>
    </xf>
    <xf numFmtId="0" fontId="8" fillId="27" borderId="29" xfId="0" applyFont="1" applyFill="1" applyBorder="1" applyAlignment="1">
      <alignment vertical="center" shrinkToFit="1"/>
    </xf>
    <xf numFmtId="182" fontId="8" fillId="27" borderId="0" xfId="0" applyNumberFormat="1" applyFont="1" applyFill="1" applyAlignment="1">
      <alignment vertical="center"/>
    </xf>
    <xf numFmtId="0" fontId="8" fillId="27" borderId="15" xfId="0" applyFont="1" applyFill="1" applyBorder="1" applyAlignment="1" quotePrefix="1">
      <alignment horizontal="center" vertical="center" shrinkToFit="1"/>
    </xf>
    <xf numFmtId="0" fontId="12" fillId="27" borderId="0" xfId="0" applyFont="1" applyFill="1" applyAlignment="1">
      <alignment vertical="center"/>
    </xf>
    <xf numFmtId="0" fontId="18" fillId="27" borderId="29" xfId="0" applyFont="1" applyFill="1" applyBorder="1" applyAlignment="1">
      <alignment horizontal="center" vertical="center"/>
    </xf>
    <xf numFmtId="177" fontId="18" fillId="27" borderId="0" xfId="0" applyNumberFormat="1" applyFont="1" applyFill="1" applyBorder="1" applyAlignment="1">
      <alignment horizontal="center" vertical="center"/>
    </xf>
    <xf numFmtId="0" fontId="18" fillId="27" borderId="0" xfId="0" applyFont="1" applyFill="1" applyAlignment="1">
      <alignment vertical="center"/>
    </xf>
    <xf numFmtId="0" fontId="18" fillId="27" borderId="0" xfId="0" applyFont="1" applyFill="1" applyBorder="1" applyAlignment="1">
      <alignment horizontal="right" vertical="center"/>
    </xf>
    <xf numFmtId="0" fontId="2" fillId="27" borderId="0" xfId="0" applyFont="1" applyFill="1" applyAlignment="1">
      <alignment horizontal="left" vertical="center"/>
    </xf>
    <xf numFmtId="0" fontId="8" fillId="27" borderId="0" xfId="0" applyFont="1" applyFill="1" applyAlignment="1">
      <alignment horizontal="right" vertical="center" shrinkToFit="1"/>
    </xf>
    <xf numFmtId="0" fontId="8" fillId="27" borderId="22" xfId="0" applyFont="1" applyFill="1" applyBorder="1" applyAlignment="1">
      <alignment vertical="center" shrinkToFit="1"/>
    </xf>
    <xf numFmtId="0" fontId="8" fillId="27" borderId="28" xfId="0" applyFont="1" applyFill="1" applyBorder="1" applyAlignment="1">
      <alignment vertical="center" shrinkToFit="1"/>
    </xf>
    <xf numFmtId="0" fontId="8" fillId="27" borderId="26" xfId="0" applyFont="1" applyFill="1" applyBorder="1" applyAlignment="1">
      <alignment vertical="center" shrinkToFit="1"/>
    </xf>
    <xf numFmtId="0" fontId="2" fillId="27" borderId="32" xfId="0" applyFont="1" applyFill="1" applyBorder="1" applyAlignment="1">
      <alignment horizontal="centerContinuous" vertical="center"/>
    </xf>
    <xf numFmtId="0" fontId="8" fillId="27" borderId="2" xfId="0" applyFont="1" applyFill="1" applyBorder="1" applyAlignment="1">
      <alignment horizontal="centerContinuous" vertical="center"/>
    </xf>
    <xf numFmtId="0" fontId="8" fillId="27" borderId="30" xfId="0" applyFont="1" applyFill="1" applyBorder="1" applyAlignment="1">
      <alignment horizontal="centerContinuous" vertical="center"/>
    </xf>
    <xf numFmtId="180" fontId="8" fillId="27" borderId="0" xfId="0" applyNumberFormat="1" applyFont="1" applyFill="1" applyAlignment="1">
      <alignment horizontal="center" vertical="center"/>
    </xf>
    <xf numFmtId="0" fontId="8" fillId="27" borderId="20" xfId="0" applyFont="1" applyFill="1" applyBorder="1" applyAlignment="1">
      <alignment vertical="center" shrinkToFit="1"/>
    </xf>
    <xf numFmtId="0" fontId="8" fillId="27" borderId="20" xfId="0" applyFont="1" applyFill="1" applyBorder="1" applyAlignment="1">
      <alignment horizontal="center" vertical="center"/>
    </xf>
    <xf numFmtId="0" fontId="8" fillId="27" borderId="15" xfId="0" applyFont="1" applyFill="1" applyBorder="1" applyAlignment="1" quotePrefix="1">
      <alignment horizontal="center" vertical="center"/>
    </xf>
    <xf numFmtId="0" fontId="8" fillId="27" borderId="22" xfId="0" applyFont="1" applyFill="1" applyBorder="1" applyAlignment="1">
      <alignment vertical="center"/>
    </xf>
    <xf numFmtId="0" fontId="8" fillId="27" borderId="20" xfId="0" applyFont="1" applyFill="1" applyBorder="1" applyAlignment="1">
      <alignment vertical="center"/>
    </xf>
    <xf numFmtId="0" fontId="8" fillId="27" borderId="26" xfId="0" applyFont="1" applyFill="1" applyBorder="1" applyAlignment="1">
      <alignment vertical="center"/>
    </xf>
    <xf numFmtId="0" fontId="8" fillId="27" borderId="19" xfId="0" applyFont="1" applyFill="1" applyBorder="1" applyAlignment="1">
      <alignment vertical="center"/>
    </xf>
    <xf numFmtId="0" fontId="3" fillId="27" borderId="0" xfId="0" applyFont="1" applyFill="1" applyAlignment="1">
      <alignment vertical="center"/>
    </xf>
    <xf numFmtId="0" fontId="17" fillId="27" borderId="0" xfId="0" applyFont="1" applyFill="1" applyAlignment="1">
      <alignment/>
    </xf>
    <xf numFmtId="0" fontId="13" fillId="27" borderId="0" xfId="0" applyFont="1" applyFill="1" applyBorder="1" applyAlignment="1">
      <alignment horizontal="center"/>
    </xf>
    <xf numFmtId="0" fontId="17" fillId="27" borderId="0" xfId="0" applyFont="1" applyFill="1" applyAlignment="1">
      <alignment vertical="center" shrinkToFit="1"/>
    </xf>
    <xf numFmtId="0" fontId="14" fillId="27" borderId="0" xfId="0" applyFont="1" applyFill="1" applyAlignment="1">
      <alignment vertical="center"/>
    </xf>
    <xf numFmtId="0" fontId="16" fillId="27" borderId="25" xfId="0" applyFont="1" applyFill="1" applyBorder="1" applyAlignment="1">
      <alignment horizontal="center" vertical="center"/>
    </xf>
    <xf numFmtId="0" fontId="16" fillId="27" borderId="26" xfId="0" applyFont="1" applyFill="1" applyBorder="1" applyAlignment="1">
      <alignment horizontal="center" vertical="center" shrinkToFit="1"/>
    </xf>
    <xf numFmtId="0" fontId="16" fillId="27" borderId="0" xfId="0" applyFont="1" applyFill="1" applyBorder="1" applyAlignment="1">
      <alignment horizontal="center" vertical="center" shrinkToFit="1"/>
    </xf>
    <xf numFmtId="0" fontId="16" fillId="27" borderId="24" xfId="0" applyFont="1" applyFill="1" applyBorder="1" applyAlignment="1">
      <alignment horizontal="center" vertical="center" shrinkToFit="1"/>
    </xf>
    <xf numFmtId="0" fontId="16" fillId="27" borderId="23" xfId="0" applyFont="1" applyFill="1" applyBorder="1" applyAlignment="1">
      <alignment horizontal="center" vertical="center" shrinkToFit="1"/>
    </xf>
    <xf numFmtId="178" fontId="8" fillId="27" borderId="0" xfId="0" applyNumberFormat="1" applyFont="1" applyFill="1" applyAlignment="1">
      <alignment vertical="center"/>
    </xf>
    <xf numFmtId="183" fontId="8" fillId="27" borderId="0" xfId="0" applyNumberFormat="1" applyFont="1" applyFill="1" applyAlignment="1">
      <alignment vertical="center"/>
    </xf>
    <xf numFmtId="178" fontId="18" fillId="27" borderId="0" xfId="0" applyNumberFormat="1" applyFont="1" applyFill="1" applyBorder="1" applyAlignment="1">
      <alignment horizontal="center" vertical="center" shrinkToFit="1"/>
    </xf>
    <xf numFmtId="0" fontId="18" fillId="27" borderId="0" xfId="0" applyFont="1" applyFill="1" applyAlignment="1">
      <alignment horizontal="center" vertical="center"/>
    </xf>
    <xf numFmtId="182" fontId="18" fillId="27" borderId="27" xfId="0" applyNumberFormat="1" applyFont="1" applyFill="1" applyBorder="1" applyAlignment="1">
      <alignment horizontal="center" vertical="center" shrinkToFit="1"/>
    </xf>
    <xf numFmtId="182" fontId="18" fillId="27" borderId="0" xfId="0" applyNumberFormat="1" applyFont="1" applyFill="1" applyBorder="1" applyAlignment="1">
      <alignment horizontal="center" vertical="center" shrinkToFit="1"/>
    </xf>
    <xf numFmtId="200" fontId="18" fillId="27" borderId="0" xfId="0" applyNumberFormat="1" applyFont="1" applyFill="1" applyBorder="1" applyAlignment="1">
      <alignment horizontal="center" vertical="center" shrinkToFit="1"/>
    </xf>
    <xf numFmtId="180" fontId="31" fillId="27" borderId="24" xfId="0" applyNumberFormat="1" applyFont="1" applyFill="1" applyBorder="1" applyAlignment="1">
      <alignment horizontal="center" vertical="center"/>
    </xf>
    <xf numFmtId="182" fontId="31" fillId="27" borderId="24" xfId="0" applyNumberFormat="1" applyFont="1" applyFill="1" applyBorder="1" applyAlignment="1">
      <alignment horizontal="center" vertical="center" shrinkToFit="1"/>
    </xf>
    <xf numFmtId="0" fontId="31" fillId="27" borderId="29" xfId="0" applyFont="1" applyFill="1" applyBorder="1" applyAlignment="1">
      <alignment horizontal="center" vertical="center"/>
    </xf>
    <xf numFmtId="0" fontId="18" fillId="27" borderId="27" xfId="0" applyFont="1" applyFill="1" applyBorder="1" applyAlignment="1">
      <alignment horizontal="center" vertical="center"/>
    </xf>
    <xf numFmtId="182" fontId="18" fillId="27" borderId="25" xfId="0" applyNumberFormat="1" applyFont="1" applyFill="1" applyBorder="1" applyAlignment="1">
      <alignment horizontal="center" vertical="center" shrinkToFit="1"/>
    </xf>
    <xf numFmtId="0" fontId="32" fillId="27" borderId="0" xfId="0" applyFont="1" applyFill="1" applyAlignment="1">
      <alignment vertical="center"/>
    </xf>
    <xf numFmtId="0" fontId="18" fillId="27" borderId="0" xfId="0" applyFont="1" applyFill="1" applyAlignment="1" quotePrefix="1">
      <alignment horizontal="left" vertical="center"/>
    </xf>
    <xf numFmtId="0" fontId="34" fillId="27" borderId="25" xfId="0" applyFont="1" applyFill="1" applyBorder="1" applyAlignment="1">
      <alignment horizontal="center" vertical="center"/>
    </xf>
    <xf numFmtId="0" fontId="19" fillId="27" borderId="0" xfId="0" applyFont="1" applyFill="1" applyAlignment="1">
      <alignment vertical="center"/>
    </xf>
    <xf numFmtId="180" fontId="18" fillId="27" borderId="0" xfId="0" applyNumberFormat="1" applyFont="1" applyFill="1" applyBorder="1" applyAlignment="1">
      <alignment horizontal="center" vertical="center"/>
    </xf>
    <xf numFmtId="178" fontId="18" fillId="27" borderId="25" xfId="0" applyNumberFormat="1" applyFont="1" applyFill="1" applyBorder="1" applyAlignment="1">
      <alignment horizontal="center" vertical="center"/>
    </xf>
    <xf numFmtId="0" fontId="19" fillId="27" borderId="15" xfId="0" applyFont="1" applyFill="1" applyBorder="1" applyAlignment="1">
      <alignment horizontal="center" vertical="center"/>
    </xf>
    <xf numFmtId="0" fontId="18" fillId="27" borderId="19" xfId="0" applyFont="1" applyFill="1" applyBorder="1" applyAlignment="1">
      <alignment horizontal="center" vertical="center"/>
    </xf>
    <xf numFmtId="0" fontId="18" fillId="27" borderId="24" xfId="0" applyFont="1" applyFill="1" applyBorder="1" applyAlignment="1">
      <alignment horizontal="center" vertical="center"/>
    </xf>
    <xf numFmtId="0" fontId="34" fillId="27" borderId="20" xfId="0" applyFont="1" applyFill="1" applyBorder="1" applyAlignment="1">
      <alignment horizontal="center" vertical="center"/>
    </xf>
    <xf numFmtId="0" fontId="19" fillId="27" borderId="27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82" fontId="8" fillId="27" borderId="0" xfId="0" applyNumberFormat="1" applyFont="1" applyFill="1" applyBorder="1" applyAlignment="1">
      <alignment horizontal="center" vertical="center"/>
    </xf>
    <xf numFmtId="0" fontId="8" fillId="27" borderId="19" xfId="0" applyFont="1" applyFill="1" applyBorder="1" applyAlignment="1" quotePrefix="1">
      <alignment horizontal="center" vertical="center" wrapText="1" shrinkToFit="1"/>
    </xf>
    <xf numFmtId="0" fontId="8" fillId="27" borderId="29" xfId="0" applyFont="1" applyFill="1" applyBorder="1" applyAlignment="1">
      <alignment horizontal="center" vertical="center" wrapText="1" shrinkToFit="1"/>
    </xf>
    <xf numFmtId="0" fontId="0" fillId="27" borderId="0" xfId="0" applyFill="1" applyAlignment="1">
      <alignment/>
    </xf>
    <xf numFmtId="0" fontId="33" fillId="27" borderId="0" xfId="0" applyFont="1" applyFill="1" applyAlignment="1">
      <alignment horizontal="right"/>
    </xf>
    <xf numFmtId="0" fontId="19" fillId="27" borderId="33" xfId="0" applyFont="1" applyFill="1" applyBorder="1" applyAlignment="1">
      <alignment horizontal="center" wrapText="1"/>
    </xf>
    <xf numFmtId="0" fontId="19" fillId="27" borderId="34" xfId="0" applyFont="1" applyFill="1" applyBorder="1" applyAlignment="1">
      <alignment horizontal="center" wrapText="1"/>
    </xf>
    <xf numFmtId="0" fontId="19" fillId="27" borderId="35" xfId="0" applyFont="1" applyFill="1" applyBorder="1" applyAlignment="1">
      <alignment horizontal="center" wrapText="1"/>
    </xf>
    <xf numFmtId="0" fontId="19" fillId="27" borderId="36" xfId="0" applyFont="1" applyFill="1" applyBorder="1" applyAlignment="1">
      <alignment horizontal="center" vertical="center" wrapText="1"/>
    </xf>
    <xf numFmtId="0" fontId="19" fillId="27" borderId="37" xfId="0" applyFont="1" applyFill="1" applyBorder="1" applyAlignment="1">
      <alignment horizontal="center" vertical="center" wrapText="1"/>
    </xf>
    <xf numFmtId="0" fontId="19" fillId="27" borderId="38" xfId="0" applyFont="1" applyFill="1" applyBorder="1" applyAlignment="1">
      <alignment horizontal="center" vertical="center" wrapText="1"/>
    </xf>
    <xf numFmtId="0" fontId="0" fillId="27" borderId="39" xfId="0" applyFill="1" applyBorder="1" applyAlignment="1">
      <alignment horizontal="center" vertical="center" wrapText="1"/>
    </xf>
    <xf numFmtId="0" fontId="19" fillId="27" borderId="39" xfId="0" applyFont="1" applyFill="1" applyBorder="1" applyAlignment="1">
      <alignment horizontal="center" vertical="center" wrapText="1"/>
    </xf>
    <xf numFmtId="0" fontId="32" fillId="27" borderId="0" xfId="0" applyFont="1" applyFill="1" applyAlignment="1">
      <alignment horizontal="center" vertical="center" shrinkToFit="1"/>
    </xf>
    <xf numFmtId="0" fontId="8" fillId="27" borderId="28" xfId="0" applyFont="1" applyFill="1" applyBorder="1" applyAlignment="1">
      <alignment horizontal="center" vertical="center"/>
    </xf>
    <xf numFmtId="0" fontId="55" fillId="27" borderId="0" xfId="0" applyFont="1" applyFill="1" applyAlignment="1">
      <alignment vertical="center"/>
    </xf>
    <xf numFmtId="0" fontId="15" fillId="27" borderId="0" xfId="0" applyFont="1" applyFill="1" applyAlignment="1">
      <alignment vertical="center"/>
    </xf>
    <xf numFmtId="0" fontId="15" fillId="27" borderId="24" xfId="0" applyFont="1" applyFill="1" applyBorder="1" applyAlignment="1">
      <alignment horizontal="right" vertical="center"/>
    </xf>
    <xf numFmtId="0" fontId="15" fillId="27" borderId="22" xfId="0" applyFont="1" applyFill="1" applyBorder="1" applyAlignment="1">
      <alignment vertical="center"/>
    </xf>
    <xf numFmtId="0" fontId="15" fillId="27" borderId="2" xfId="0" applyFont="1" applyFill="1" applyBorder="1" applyAlignment="1">
      <alignment vertical="center"/>
    </xf>
    <xf numFmtId="0" fontId="15" fillId="27" borderId="30" xfId="0" applyFont="1" applyFill="1" applyBorder="1" applyAlignment="1">
      <alignment vertical="center"/>
    </xf>
    <xf numFmtId="0" fontId="15" fillId="27" borderId="20" xfId="0" applyFont="1" applyFill="1" applyBorder="1" applyAlignment="1">
      <alignment vertical="center"/>
    </xf>
    <xf numFmtId="0" fontId="15" fillId="27" borderId="32" xfId="0" applyFont="1" applyFill="1" applyBorder="1" applyAlignment="1">
      <alignment vertical="center"/>
    </xf>
    <xf numFmtId="0" fontId="1" fillId="27" borderId="25" xfId="0" applyFont="1" applyFill="1" applyBorder="1" applyAlignment="1">
      <alignment horizontal="center" vertical="center"/>
    </xf>
    <xf numFmtId="0" fontId="15" fillId="27" borderId="20" xfId="0" applyFont="1" applyFill="1" applyBorder="1" applyAlignment="1">
      <alignment horizontal="center" vertical="center"/>
    </xf>
    <xf numFmtId="0" fontId="15" fillId="27" borderId="15" xfId="0" applyFont="1" applyFill="1" applyBorder="1" applyAlignment="1" quotePrefix="1">
      <alignment horizontal="center" vertical="center"/>
    </xf>
    <xf numFmtId="0" fontId="15" fillId="27" borderId="26" xfId="0" applyFont="1" applyFill="1" applyBorder="1" applyAlignment="1">
      <alignment vertical="center"/>
    </xf>
    <xf numFmtId="0" fontId="15" fillId="27" borderId="26" xfId="0" applyFont="1" applyFill="1" applyBorder="1" applyAlignment="1">
      <alignment horizontal="center" vertical="center" shrinkToFit="1"/>
    </xf>
    <xf numFmtId="0" fontId="15" fillId="27" borderId="19" xfId="0" applyFont="1" applyFill="1" applyBorder="1" applyAlignment="1">
      <alignment vertical="center"/>
    </xf>
    <xf numFmtId="0" fontId="54" fillId="27" borderId="0" xfId="0" applyFont="1" applyFill="1" applyAlignment="1">
      <alignment vertical="center"/>
    </xf>
    <xf numFmtId="0" fontId="11" fillId="27" borderId="25" xfId="0" applyFont="1" applyFill="1" applyBorder="1" applyAlignment="1">
      <alignment horizontal="center" vertical="center"/>
    </xf>
    <xf numFmtId="0" fontId="32" fillId="27" borderId="0" xfId="0" applyFont="1" applyFill="1" applyAlignment="1">
      <alignment/>
    </xf>
    <xf numFmtId="0" fontId="59" fillId="27" borderId="0" xfId="0" applyFont="1" applyFill="1" applyAlignment="1">
      <alignment/>
    </xf>
    <xf numFmtId="0" fontId="31" fillId="27" borderId="0" xfId="0" applyFont="1" applyFill="1" applyAlignment="1">
      <alignment/>
    </xf>
    <xf numFmtId="0" fontId="58" fillId="27" borderId="0" xfId="0" applyFont="1" applyFill="1" applyAlignment="1">
      <alignment vertical="center"/>
    </xf>
    <xf numFmtId="0" fontId="11" fillId="27" borderId="26" xfId="0" applyFont="1" applyFill="1" applyBorder="1" applyAlignment="1">
      <alignment horizontal="center" vertical="center" shrinkToFit="1"/>
    </xf>
    <xf numFmtId="41" fontId="8" fillId="27" borderId="0" xfId="93" applyFont="1" applyFill="1" applyBorder="1" applyAlignment="1">
      <alignment horizontal="center" vertical="center" shrinkToFit="1"/>
    </xf>
    <xf numFmtId="41" fontId="8" fillId="27" borderId="25" xfId="93" applyFont="1" applyFill="1" applyBorder="1" applyAlignment="1">
      <alignment horizontal="center" vertical="center" shrinkToFit="1"/>
    </xf>
    <xf numFmtId="0" fontId="16" fillId="0" borderId="0" xfId="0" applyFont="1" applyAlignment="1">
      <alignment/>
    </xf>
    <xf numFmtId="0" fontId="60" fillId="27" borderId="0" xfId="0" applyFont="1" applyFill="1" applyAlignment="1">
      <alignment vertical="center"/>
    </xf>
    <xf numFmtId="0" fontId="18" fillId="27" borderId="15" xfId="0" applyFont="1" applyFill="1" applyBorder="1" applyAlignment="1">
      <alignment horizontal="center" vertical="center"/>
    </xf>
    <xf numFmtId="0" fontId="8" fillId="27" borderId="26" xfId="0" applyFont="1" applyFill="1" applyBorder="1" applyAlignment="1" quotePrefix="1">
      <alignment horizontal="center" vertical="center" shrinkToFit="1"/>
    </xf>
    <xf numFmtId="0" fontId="18" fillId="27" borderId="0" xfId="0" applyFont="1" applyFill="1" applyBorder="1" applyAlignment="1">
      <alignment horizontal="center" vertical="center"/>
    </xf>
    <xf numFmtId="182" fontId="18" fillId="27" borderId="0" xfId="0" applyNumberFormat="1" applyFont="1" applyFill="1" applyBorder="1" applyAlignment="1">
      <alignment horizontal="center" vertical="center"/>
    </xf>
    <xf numFmtId="182" fontId="8" fillId="27" borderId="25" xfId="0" applyNumberFormat="1" applyFont="1" applyFill="1" applyBorder="1" applyAlignment="1">
      <alignment horizontal="center" vertical="center" shrinkToFit="1"/>
    </xf>
    <xf numFmtId="0" fontId="13" fillId="27" borderId="0" xfId="0" applyFont="1" applyFill="1" applyAlignment="1">
      <alignment/>
    </xf>
    <xf numFmtId="0" fontId="61" fillId="27" borderId="0" xfId="0" applyFont="1" applyFill="1" applyAlignment="1">
      <alignment/>
    </xf>
    <xf numFmtId="0" fontId="12" fillId="27" borderId="0" xfId="0" applyFont="1" applyFill="1" applyBorder="1" applyAlignment="1">
      <alignment/>
    </xf>
    <xf numFmtId="0" fontId="8" fillId="27" borderId="25" xfId="0" applyFont="1" applyFill="1" applyBorder="1" applyAlignment="1" quotePrefix="1">
      <alignment horizontal="center" vertical="center" shrinkToFit="1"/>
    </xf>
    <xf numFmtId="0" fontId="16" fillId="27" borderId="26" xfId="0" applyFont="1" applyFill="1" applyBorder="1" applyAlignment="1">
      <alignment horizontal="center" vertical="center"/>
    </xf>
    <xf numFmtId="0" fontId="18" fillId="27" borderId="0" xfId="0" applyFont="1" applyFill="1" applyBorder="1" applyAlignment="1" quotePrefix="1">
      <alignment horizontal="center" vertical="center"/>
    </xf>
    <xf numFmtId="0" fontId="8" fillId="27" borderId="27" xfId="0" applyFont="1" applyFill="1" applyBorder="1" applyAlignment="1">
      <alignment vertical="center"/>
    </xf>
    <xf numFmtId="0" fontId="18" fillId="27" borderId="25" xfId="0" applyFont="1" applyFill="1" applyBorder="1" applyAlignment="1">
      <alignment horizontal="center" vertical="center" wrapText="1"/>
    </xf>
    <xf numFmtId="0" fontId="2" fillId="27" borderId="27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14" fillId="27" borderId="0" xfId="0" applyFont="1" applyFill="1" applyBorder="1" applyAlignment="1">
      <alignment vertical="center"/>
    </xf>
    <xf numFmtId="185" fontId="8" fillId="27" borderId="0" xfId="0" applyNumberFormat="1" applyFont="1" applyFill="1" applyAlignment="1">
      <alignment vertical="center"/>
    </xf>
    <xf numFmtId="0" fontId="0" fillId="27" borderId="0" xfId="0" applyFont="1" applyFill="1" applyAlignment="1">
      <alignment/>
    </xf>
    <xf numFmtId="0" fontId="2" fillId="27" borderId="28" xfId="0" applyFont="1" applyFill="1" applyBorder="1" applyAlignment="1">
      <alignment horizontal="center" vertical="center"/>
    </xf>
    <xf numFmtId="0" fontId="2" fillId="27" borderId="0" xfId="0" applyFont="1" applyFill="1" applyAlignment="1" quotePrefix="1">
      <alignment horizontal="left" vertical="center"/>
    </xf>
    <xf numFmtId="0" fontId="8" fillId="27" borderId="24" xfId="0" applyFont="1" applyFill="1" applyBorder="1" applyAlignment="1" quotePrefix="1">
      <alignment horizontal="right" vertical="center"/>
    </xf>
    <xf numFmtId="0" fontId="16" fillId="27" borderId="22" xfId="0" applyFont="1" applyFill="1" applyBorder="1" applyAlignment="1">
      <alignment horizontal="center" vertical="center"/>
    </xf>
    <xf numFmtId="0" fontId="16" fillId="27" borderId="20" xfId="0" applyFont="1" applyFill="1" applyBorder="1" applyAlignment="1">
      <alignment horizontal="center" vertical="center"/>
    </xf>
    <xf numFmtId="0" fontId="8" fillId="27" borderId="0" xfId="0" applyFont="1" applyFill="1" applyBorder="1" applyAlignment="1" quotePrefix="1">
      <alignment horizontal="right" vertical="center"/>
    </xf>
    <xf numFmtId="0" fontId="0" fillId="27" borderId="22" xfId="0" applyFont="1" applyFill="1" applyBorder="1" applyAlignment="1">
      <alignment horizontal="center" vertical="center" shrinkToFit="1"/>
    </xf>
    <xf numFmtId="0" fontId="0" fillId="27" borderId="26" xfId="0" applyFont="1" applyFill="1" applyBorder="1" applyAlignment="1">
      <alignment horizontal="center" vertical="center" wrapText="1" shrinkToFit="1"/>
    </xf>
    <xf numFmtId="0" fontId="8" fillId="27" borderId="24" xfId="0" applyFont="1" applyFill="1" applyBorder="1" applyAlignment="1" quotePrefix="1">
      <alignment horizontal="left" vertical="center"/>
    </xf>
    <xf numFmtId="0" fontId="32" fillId="0" borderId="0" xfId="0" applyFont="1" applyFill="1" applyAlignment="1">
      <alignment vertical="center"/>
    </xf>
    <xf numFmtId="183" fontId="8" fillId="27" borderId="0" xfId="0" applyNumberFormat="1" applyFont="1" applyFill="1" applyBorder="1" applyAlignment="1">
      <alignment horizontal="center" vertical="center" shrinkToFit="1"/>
    </xf>
    <xf numFmtId="183" fontId="32" fillId="27" borderId="0" xfId="0" applyNumberFormat="1" applyFont="1" applyFill="1" applyBorder="1" applyAlignment="1">
      <alignment horizontal="center" vertical="center" shrinkToFit="1"/>
    </xf>
    <xf numFmtId="0" fontId="18" fillId="27" borderId="25" xfId="0" applyFont="1" applyFill="1" applyBorder="1" applyAlignment="1">
      <alignment horizontal="center" vertical="center"/>
    </xf>
    <xf numFmtId="0" fontId="18" fillId="27" borderId="25" xfId="0" applyFont="1" applyFill="1" applyBorder="1" applyAlignment="1">
      <alignment horizontal="center" vertical="center" shrinkToFit="1"/>
    </xf>
    <xf numFmtId="0" fontId="18" fillId="27" borderId="27" xfId="0" applyFont="1" applyFill="1" applyBorder="1" applyAlignment="1">
      <alignment horizontal="center" vertical="center" shrinkToFit="1"/>
    </xf>
    <xf numFmtId="0" fontId="31" fillId="27" borderId="27" xfId="0" applyFont="1" applyFill="1" applyBorder="1" applyAlignment="1">
      <alignment horizontal="center" vertical="center" shrinkToFit="1"/>
    </xf>
    <xf numFmtId="0" fontId="31" fillId="27" borderId="0" xfId="0" applyFont="1" applyFill="1" applyAlignment="1">
      <alignment vertical="center"/>
    </xf>
    <xf numFmtId="0" fontId="18" fillId="27" borderId="29" xfId="0" applyFont="1" applyFill="1" applyBorder="1" applyAlignment="1">
      <alignment horizontal="center" vertical="center" shrinkToFit="1"/>
    </xf>
    <xf numFmtId="0" fontId="18" fillId="27" borderId="26" xfId="0" applyFont="1" applyFill="1" applyBorder="1" applyAlignment="1">
      <alignment horizontal="center" vertical="center" shrinkToFit="1"/>
    </xf>
    <xf numFmtId="0" fontId="31" fillId="27" borderId="25" xfId="0" applyFont="1" applyFill="1" applyBorder="1" applyAlignment="1">
      <alignment horizontal="center" vertical="center" shrinkToFit="1"/>
    </xf>
    <xf numFmtId="0" fontId="14" fillId="27" borderId="0" xfId="0" applyFont="1" applyFill="1" applyAlignment="1">
      <alignment horizontal="center" vertical="center"/>
    </xf>
    <xf numFmtId="0" fontId="10" fillId="27" borderId="0" xfId="0" applyFont="1" applyFill="1" applyAlignment="1">
      <alignment horizontal="center" vertical="center"/>
    </xf>
    <xf numFmtId="0" fontId="18" fillId="27" borderId="0" xfId="0" applyFont="1" applyFill="1" applyBorder="1" applyAlignment="1">
      <alignment horizontal="center" vertical="center" shrinkToFit="1"/>
    </xf>
    <xf numFmtId="0" fontId="18" fillId="27" borderId="15" xfId="0" applyFont="1" applyFill="1" applyBorder="1" applyAlignment="1">
      <alignment horizontal="center" vertical="center" shrinkToFit="1"/>
    </xf>
    <xf numFmtId="0" fontId="18" fillId="27" borderId="19" xfId="0" applyFont="1" applyFill="1" applyBorder="1" applyAlignment="1">
      <alignment horizontal="center" vertical="center" shrinkToFit="1"/>
    </xf>
    <xf numFmtId="182" fontId="18" fillId="27" borderId="0" xfId="0" applyNumberFormat="1" applyFont="1" applyFill="1" applyAlignment="1">
      <alignment horizontal="center" vertical="center" shrinkToFit="1"/>
    </xf>
    <xf numFmtId="0" fontId="14" fillId="0" borderId="0" xfId="0" applyFont="1" applyFill="1" applyAlignment="1">
      <alignment vertical="center"/>
    </xf>
    <xf numFmtId="0" fontId="18" fillId="27" borderId="0" xfId="0" applyFont="1" applyFill="1" applyAlignment="1">
      <alignment horizontal="center" vertical="center" shrinkToFit="1"/>
    </xf>
    <xf numFmtId="0" fontId="19" fillId="27" borderId="20" xfId="0" applyFont="1" applyFill="1" applyBorder="1" applyAlignment="1">
      <alignment horizontal="center" vertical="center" shrinkToFit="1"/>
    </xf>
    <xf numFmtId="0" fontId="19" fillId="27" borderId="15" xfId="0" applyFont="1" applyFill="1" applyBorder="1" applyAlignment="1">
      <alignment horizontal="center" vertical="center" shrinkToFit="1"/>
    </xf>
    <xf numFmtId="0" fontId="18" fillId="27" borderId="15" xfId="0" applyFont="1" applyFill="1" applyBorder="1" applyAlignment="1" quotePrefix="1">
      <alignment horizontal="center" vertical="center" shrinkToFit="1"/>
    </xf>
    <xf numFmtId="0" fontId="18" fillId="27" borderId="0" xfId="0" applyFont="1" applyFill="1" applyAlignment="1">
      <alignment vertical="center" shrinkToFit="1"/>
    </xf>
    <xf numFmtId="0" fontId="18" fillId="27" borderId="19" xfId="0" applyFont="1" applyFill="1" applyBorder="1" applyAlignment="1" quotePrefix="1">
      <alignment horizontal="center" vertical="center" shrinkToFit="1"/>
    </xf>
    <xf numFmtId="41" fontId="18" fillId="27" borderId="27" xfId="93" applyFont="1" applyFill="1" applyBorder="1" applyAlignment="1">
      <alignment horizontal="center" vertical="center" shrinkToFit="1"/>
    </xf>
    <xf numFmtId="41" fontId="18" fillId="27" borderId="0" xfId="93" applyFont="1" applyFill="1" applyBorder="1" applyAlignment="1">
      <alignment horizontal="center" vertical="center" shrinkToFit="1"/>
    </xf>
    <xf numFmtId="41" fontId="18" fillId="27" borderId="25" xfId="93" applyFont="1" applyFill="1" applyBorder="1" applyAlignment="1">
      <alignment horizontal="center" vertical="center" shrinkToFit="1"/>
    </xf>
    <xf numFmtId="0" fontId="8" fillId="27" borderId="15" xfId="0" applyFont="1" applyFill="1" applyBorder="1" applyAlignment="1">
      <alignment horizontal="center" vertical="center"/>
    </xf>
    <xf numFmtId="0" fontId="2" fillId="27" borderId="15" xfId="0" applyFont="1" applyFill="1" applyBorder="1" applyAlignment="1">
      <alignment horizontal="center" vertical="center"/>
    </xf>
    <xf numFmtId="184" fontId="8" fillId="27" borderId="0" xfId="0" applyNumberFormat="1" applyFont="1" applyFill="1" applyAlignment="1">
      <alignment vertical="center"/>
    </xf>
    <xf numFmtId="0" fontId="8" fillId="27" borderId="15" xfId="0" applyFont="1" applyFill="1" applyBorder="1" applyAlignment="1">
      <alignment vertical="center"/>
    </xf>
    <xf numFmtId="0" fontId="8" fillId="27" borderId="0" xfId="0" applyFont="1" applyFill="1" applyBorder="1" applyAlignment="1">
      <alignment horizontal="center" vertical="center"/>
    </xf>
    <xf numFmtId="0" fontId="8" fillId="27" borderId="19" xfId="0" applyFont="1" applyFill="1" applyBorder="1" applyAlignment="1">
      <alignment horizontal="center" vertical="center"/>
    </xf>
    <xf numFmtId="0" fontId="8" fillId="27" borderId="24" xfId="0" applyFont="1" applyFill="1" applyBorder="1" applyAlignment="1">
      <alignment horizontal="center" vertical="center"/>
    </xf>
    <xf numFmtId="184" fontId="2" fillId="27" borderId="23" xfId="0" applyNumberFormat="1" applyFont="1" applyFill="1" applyBorder="1" applyAlignment="1">
      <alignment vertical="center"/>
    </xf>
    <xf numFmtId="0" fontId="2" fillId="27" borderId="15" xfId="0" applyFont="1" applyFill="1" applyBorder="1" applyAlignment="1" quotePrefix="1">
      <alignment horizontal="center" vertical="center" shrinkToFit="1"/>
    </xf>
    <xf numFmtId="0" fontId="16" fillId="27" borderId="15" xfId="0" applyFont="1" applyFill="1" applyBorder="1" applyAlignment="1">
      <alignment horizontal="center" vertical="center" shrinkToFit="1"/>
    </xf>
    <xf numFmtId="0" fontId="16" fillId="27" borderId="25" xfId="0" applyFont="1" applyFill="1" applyBorder="1" applyAlignment="1">
      <alignment horizontal="center" vertical="center" shrinkToFit="1"/>
    </xf>
    <xf numFmtId="0" fontId="15" fillId="27" borderId="25" xfId="0" applyFont="1" applyFill="1" applyBorder="1" applyAlignment="1">
      <alignment horizontal="center" vertical="center"/>
    </xf>
    <xf numFmtId="0" fontId="15" fillId="27" borderId="15" xfId="0" applyFont="1" applyFill="1" applyBorder="1" applyAlignment="1">
      <alignment horizontal="center" vertical="center"/>
    </xf>
    <xf numFmtId="0" fontId="15" fillId="27" borderId="19" xfId="0" applyFont="1" applyFill="1" applyBorder="1" applyAlignment="1">
      <alignment horizontal="center" vertical="center"/>
    </xf>
    <xf numFmtId="0" fontId="15" fillId="27" borderId="22" xfId="0" applyFont="1" applyFill="1" applyBorder="1" applyAlignment="1">
      <alignment horizontal="center" vertical="center"/>
    </xf>
    <xf numFmtId="0" fontId="57" fillId="27" borderId="0" xfId="0" applyFont="1" applyFill="1" applyAlignment="1">
      <alignment vertical="center"/>
    </xf>
    <xf numFmtId="0" fontId="18" fillId="27" borderId="22" xfId="0" applyFont="1" applyFill="1" applyBorder="1" applyAlignment="1">
      <alignment horizontal="center" vertical="center"/>
    </xf>
    <xf numFmtId="0" fontId="18" fillId="27" borderId="28" xfId="0" applyFont="1" applyFill="1" applyBorder="1" applyAlignment="1">
      <alignment vertical="center"/>
    </xf>
    <xf numFmtId="0" fontId="19" fillId="27" borderId="28" xfId="0" applyFont="1" applyFill="1" applyBorder="1" applyAlignment="1">
      <alignment horizontal="center" vertical="center"/>
    </xf>
    <xf numFmtId="0" fontId="35" fillId="27" borderId="28" xfId="0" applyFont="1" applyFill="1" applyBorder="1" applyAlignment="1">
      <alignment horizontal="center" vertical="center"/>
    </xf>
    <xf numFmtId="0" fontId="35" fillId="27" borderId="20" xfId="0" applyFont="1" applyFill="1" applyBorder="1" applyAlignment="1">
      <alignment horizontal="center" vertical="center"/>
    </xf>
    <xf numFmtId="0" fontId="18" fillId="27" borderId="26" xfId="0" applyFont="1" applyFill="1" applyBorder="1" applyAlignment="1">
      <alignment horizontal="center" vertical="center"/>
    </xf>
    <xf numFmtId="0" fontId="31" fillId="27" borderId="19" xfId="0" applyFont="1" applyFill="1" applyBorder="1" applyAlignment="1">
      <alignment horizontal="center" vertical="center"/>
    </xf>
    <xf numFmtId="0" fontId="18" fillId="27" borderId="29" xfId="0" applyFont="1" applyFill="1" applyBorder="1" applyAlignment="1">
      <alignment vertical="center"/>
    </xf>
    <xf numFmtId="0" fontId="19" fillId="27" borderId="23" xfId="0" applyFont="1" applyFill="1" applyBorder="1" applyAlignment="1">
      <alignment horizontal="center" vertical="center"/>
    </xf>
    <xf numFmtId="181" fontId="18" fillId="27" borderId="0" xfId="0" applyNumberFormat="1" applyFont="1" applyFill="1" applyAlignment="1">
      <alignment horizontal="center" vertical="center" shrinkToFit="1"/>
    </xf>
    <xf numFmtId="190" fontId="18" fillId="27" borderId="0" xfId="0" applyNumberFormat="1" applyFont="1" applyFill="1" applyAlignment="1">
      <alignment horizontal="center" vertical="center" shrinkToFit="1"/>
    </xf>
    <xf numFmtId="3" fontId="18" fillId="27" borderId="0" xfId="0" applyNumberFormat="1" applyFont="1" applyFill="1" applyAlignment="1">
      <alignment horizontal="center" vertical="center" shrinkToFit="1"/>
    </xf>
    <xf numFmtId="189" fontId="18" fillId="27" borderId="0" xfId="0" applyNumberFormat="1" applyFont="1" applyFill="1" applyAlignment="1">
      <alignment horizontal="center" vertical="center" shrinkToFit="1"/>
    </xf>
    <xf numFmtId="178" fontId="18" fillId="27" borderId="0" xfId="0" applyNumberFormat="1" applyFont="1" applyFill="1" applyAlignment="1">
      <alignment horizontal="center" vertical="center" shrinkToFit="1"/>
    </xf>
    <xf numFmtId="0" fontId="31" fillId="27" borderId="0" xfId="0" applyFont="1" applyFill="1" applyBorder="1" applyAlignment="1">
      <alignment horizontal="center" vertical="center" shrinkToFit="1"/>
    </xf>
    <xf numFmtId="0" fontId="31" fillId="27" borderId="0" xfId="0" applyFont="1" applyFill="1" applyAlignment="1">
      <alignment horizontal="center" vertical="center" shrinkToFit="1"/>
    </xf>
    <xf numFmtId="0" fontId="31" fillId="27" borderId="26" xfId="0" applyFont="1" applyFill="1" applyBorder="1" applyAlignment="1">
      <alignment horizontal="center" vertical="center"/>
    </xf>
    <xf numFmtId="0" fontId="8" fillId="27" borderId="0" xfId="118" applyFont="1" applyFill="1" applyAlignment="1">
      <alignment vertical="center"/>
      <protection/>
    </xf>
    <xf numFmtId="0" fontId="8" fillId="27" borderId="24" xfId="118" applyFont="1" applyFill="1" applyBorder="1" applyAlignment="1">
      <alignment vertical="center"/>
      <protection/>
    </xf>
    <xf numFmtId="0" fontId="8" fillId="27" borderId="0" xfId="118" applyFont="1" applyFill="1" applyAlignment="1">
      <alignment horizontal="right" vertical="center"/>
      <protection/>
    </xf>
    <xf numFmtId="0" fontId="8" fillId="27" borderId="0" xfId="118" applyFont="1" applyFill="1" applyBorder="1" applyAlignment="1">
      <alignment vertical="center"/>
      <protection/>
    </xf>
    <xf numFmtId="0" fontId="8" fillId="27" borderId="25" xfId="118" applyFont="1" applyFill="1" applyBorder="1" applyAlignment="1">
      <alignment horizontal="center" vertical="center"/>
      <protection/>
    </xf>
    <xf numFmtId="0" fontId="8" fillId="27" borderId="15" xfId="118" applyFont="1" applyFill="1" applyBorder="1" applyAlignment="1">
      <alignment horizontal="center" vertical="center"/>
      <protection/>
    </xf>
    <xf numFmtId="0" fontId="2" fillId="27" borderId="20" xfId="118" applyFont="1" applyFill="1" applyBorder="1" applyAlignment="1" quotePrefix="1">
      <alignment horizontal="center" vertical="center" shrinkToFit="1"/>
      <protection/>
    </xf>
    <xf numFmtId="0" fontId="8" fillId="27" borderId="15" xfId="118" applyFont="1" applyFill="1" applyBorder="1" applyAlignment="1">
      <alignment horizontal="center" vertical="center" wrapText="1"/>
      <protection/>
    </xf>
    <xf numFmtId="0" fontId="8" fillId="27" borderId="27" xfId="118" applyFont="1" applyFill="1" applyBorder="1" applyAlignment="1">
      <alignment horizontal="center" vertical="center"/>
      <protection/>
    </xf>
    <xf numFmtId="0" fontId="8" fillId="27" borderId="27" xfId="118" applyFont="1" applyFill="1" applyBorder="1" applyAlignment="1">
      <alignment horizontal="center" vertical="center" wrapText="1"/>
      <protection/>
    </xf>
    <xf numFmtId="0" fontId="8" fillId="27" borderId="15" xfId="118" applyFont="1" applyFill="1" applyBorder="1" applyAlignment="1" quotePrefix="1">
      <alignment horizontal="center" vertical="center" wrapText="1"/>
      <protection/>
    </xf>
    <xf numFmtId="0" fontId="8" fillId="27" borderId="0" xfId="118" applyFont="1" applyFill="1" applyBorder="1" applyAlignment="1">
      <alignment horizontal="center" vertical="center" wrapText="1"/>
      <protection/>
    </xf>
    <xf numFmtId="0" fontId="8" fillId="27" borderId="0" xfId="118" applyFont="1" applyFill="1" applyBorder="1" applyAlignment="1">
      <alignment horizontal="center" vertical="center"/>
      <protection/>
    </xf>
    <xf numFmtId="0" fontId="8" fillId="27" borderId="29" xfId="118" applyFont="1" applyFill="1" applyBorder="1" applyAlignment="1">
      <alignment horizontal="center" vertical="center"/>
      <protection/>
    </xf>
    <xf numFmtId="0" fontId="8" fillId="27" borderId="29" xfId="118" applyFont="1" applyFill="1" applyBorder="1" applyAlignment="1">
      <alignment horizontal="center" vertical="center" wrapText="1"/>
      <protection/>
    </xf>
    <xf numFmtId="0" fontId="8" fillId="27" borderId="19" xfId="118" applyFont="1" applyFill="1" applyBorder="1" applyAlignment="1">
      <alignment horizontal="center" vertical="center" wrapText="1"/>
      <protection/>
    </xf>
    <xf numFmtId="0" fontId="8" fillId="27" borderId="19" xfId="118" applyFont="1" applyFill="1" applyBorder="1" applyAlignment="1" quotePrefix="1">
      <alignment horizontal="center" vertical="center" wrapText="1"/>
      <protection/>
    </xf>
    <xf numFmtId="0" fontId="8" fillId="27" borderId="24" xfId="118" applyFont="1" applyFill="1" applyBorder="1" applyAlignment="1">
      <alignment horizontal="center" vertical="center" wrapText="1"/>
      <protection/>
    </xf>
    <xf numFmtId="0" fontId="8" fillId="27" borderId="24" xfId="118" applyFont="1" applyFill="1" applyBorder="1" applyAlignment="1">
      <alignment horizontal="center" vertical="center"/>
      <protection/>
    </xf>
    <xf numFmtId="178" fontId="8" fillId="0" borderId="31" xfId="118" applyNumberFormat="1" applyFont="1" applyFill="1" applyBorder="1" applyAlignment="1">
      <alignment horizontal="center" vertical="center" shrinkToFit="1"/>
      <protection/>
    </xf>
    <xf numFmtId="184" fontId="8" fillId="0" borderId="31" xfId="118" applyNumberFormat="1" applyFont="1" applyFill="1" applyBorder="1" applyAlignment="1">
      <alignment horizontal="center" vertical="center" shrinkToFit="1"/>
      <protection/>
    </xf>
    <xf numFmtId="0" fontId="8" fillId="0" borderId="0" xfId="118" applyFont="1" applyFill="1" applyBorder="1" applyAlignment="1">
      <alignment horizontal="center" vertical="center" shrinkToFit="1"/>
      <protection/>
    </xf>
    <xf numFmtId="0" fontId="8" fillId="0" borderId="0" xfId="118" applyFont="1" applyFill="1" applyAlignment="1">
      <alignment horizontal="center" vertical="center"/>
      <protection/>
    </xf>
    <xf numFmtId="184" fontId="8" fillId="27" borderId="31" xfId="118" applyNumberFormat="1" applyFont="1" applyFill="1" applyBorder="1" applyAlignment="1">
      <alignment horizontal="center" vertical="center" shrinkToFit="1"/>
      <protection/>
    </xf>
    <xf numFmtId="184" fontId="32" fillId="27" borderId="31" xfId="118" applyNumberFormat="1" applyFont="1" applyFill="1" applyBorder="1" applyAlignment="1">
      <alignment horizontal="center" vertical="center" shrinkToFit="1"/>
      <protection/>
    </xf>
    <xf numFmtId="184" fontId="32" fillId="0" borderId="31" xfId="118" applyNumberFormat="1" applyFont="1" applyFill="1" applyBorder="1" applyAlignment="1">
      <alignment horizontal="center" vertical="center" shrinkToFit="1"/>
      <protection/>
    </xf>
    <xf numFmtId="0" fontId="32" fillId="0" borderId="27" xfId="118" applyFont="1" applyFill="1" applyBorder="1" applyAlignment="1">
      <alignment horizontal="center" vertical="center" shrinkToFit="1"/>
      <protection/>
    </xf>
    <xf numFmtId="0" fontId="32" fillId="0" borderId="0" xfId="118" applyFont="1" applyFill="1" applyAlignment="1">
      <alignment horizontal="center" vertical="center"/>
      <protection/>
    </xf>
    <xf numFmtId="0" fontId="8" fillId="0" borderId="27" xfId="118" applyFont="1" applyFill="1" applyBorder="1" applyAlignment="1">
      <alignment horizontal="center" vertical="center" shrinkToFit="1"/>
      <protection/>
    </xf>
    <xf numFmtId="0" fontId="8" fillId="0" borderId="29" xfId="118" applyFont="1" applyFill="1" applyBorder="1" applyAlignment="1">
      <alignment horizontal="center" vertical="center" shrinkToFit="1"/>
      <protection/>
    </xf>
    <xf numFmtId="0" fontId="2" fillId="27" borderId="0" xfId="118" applyFont="1" applyFill="1" applyAlignment="1">
      <alignment vertical="center"/>
      <protection/>
    </xf>
    <xf numFmtId="184" fontId="8" fillId="27" borderId="0" xfId="118" applyNumberFormat="1" applyFont="1" applyFill="1" applyAlignment="1">
      <alignment vertical="center"/>
      <protection/>
    </xf>
    <xf numFmtId="0" fontId="69" fillId="27" borderId="0" xfId="118" applyFont="1" applyFill="1" applyAlignment="1">
      <alignment vertical="center"/>
      <protection/>
    </xf>
    <xf numFmtId="0" fontId="2" fillId="27" borderId="0" xfId="0" applyFont="1" applyFill="1" applyAlignment="1">
      <alignment vertical="center" shrinkToFit="1"/>
    </xf>
    <xf numFmtId="0" fontId="2" fillId="27" borderId="0" xfId="0" applyFont="1" applyFill="1" applyBorder="1" applyAlignment="1">
      <alignment horizontal="right" vertical="center"/>
    </xf>
    <xf numFmtId="0" fontId="2" fillId="27" borderId="23" xfId="0" applyFont="1" applyFill="1" applyBorder="1" applyAlignment="1">
      <alignment horizontal="right" vertical="center"/>
    </xf>
    <xf numFmtId="184" fontId="2" fillId="27" borderId="0" xfId="0" applyNumberFormat="1" applyFont="1" applyFill="1" applyAlignment="1">
      <alignment vertical="center"/>
    </xf>
    <xf numFmtId="184" fontId="2" fillId="27" borderId="0" xfId="0" applyNumberFormat="1" applyFont="1" applyFill="1" applyAlignment="1">
      <alignment vertical="center" shrinkToFit="1"/>
    </xf>
    <xf numFmtId="0" fontId="2" fillId="27" borderId="0" xfId="0" applyFont="1" applyFill="1" applyAlignment="1">
      <alignment horizontal="right" vertical="center"/>
    </xf>
    <xf numFmtId="0" fontId="2" fillId="27" borderId="0" xfId="0" applyFont="1" applyFill="1" applyAlignment="1" quotePrefix="1">
      <alignment horizontal="right" vertical="center"/>
    </xf>
    <xf numFmtId="0" fontId="2" fillId="27" borderId="0" xfId="119" applyFont="1" applyFill="1" applyAlignment="1">
      <alignment horizontal="left"/>
      <protection/>
    </xf>
    <xf numFmtId="0" fontId="2" fillId="27" borderId="0" xfId="119" applyFont="1" applyFill="1" applyAlignment="1">
      <alignment/>
      <protection/>
    </xf>
    <xf numFmtId="0" fontId="2" fillId="0" borderId="0" xfId="0" applyFont="1" applyAlignment="1">
      <alignment/>
    </xf>
    <xf numFmtId="0" fontId="32" fillId="27" borderId="26" xfId="0" applyFont="1" applyFill="1" applyBorder="1" applyAlignment="1">
      <alignment horizontal="center" vertical="center" shrinkToFit="1"/>
    </xf>
    <xf numFmtId="0" fontId="32" fillId="27" borderId="24" xfId="0" applyFont="1" applyFill="1" applyBorder="1" applyAlignment="1">
      <alignment horizontal="center" vertical="center" shrinkToFit="1"/>
    </xf>
    <xf numFmtId="41" fontId="31" fillId="27" borderId="29" xfId="93" applyFont="1" applyFill="1" applyBorder="1" applyAlignment="1">
      <alignment horizontal="center" vertical="center" shrinkToFit="1"/>
    </xf>
    <xf numFmtId="177" fontId="32" fillId="27" borderId="29" xfId="0" applyNumberFormat="1" applyFont="1" applyFill="1" applyBorder="1" applyAlignment="1">
      <alignment horizontal="center" vertical="center"/>
    </xf>
    <xf numFmtId="177" fontId="32" fillId="27" borderId="24" xfId="0" applyNumberFormat="1" applyFont="1" applyFill="1" applyBorder="1" applyAlignment="1">
      <alignment horizontal="center" vertical="center"/>
    </xf>
    <xf numFmtId="0" fontId="32" fillId="27" borderId="29" xfId="0" applyFont="1" applyFill="1" applyBorder="1" applyAlignment="1">
      <alignment horizontal="center" vertical="center" shrinkToFit="1"/>
    </xf>
    <xf numFmtId="0" fontId="19" fillId="27" borderId="23" xfId="0" applyFont="1" applyFill="1" applyBorder="1" applyAlignment="1">
      <alignment vertical="center"/>
    </xf>
    <xf numFmtId="0" fontId="2" fillId="27" borderId="23" xfId="0" applyFont="1" applyFill="1" applyBorder="1" applyAlignment="1" quotePrefix="1">
      <alignment vertical="center"/>
    </xf>
    <xf numFmtId="0" fontId="19" fillId="27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7" borderId="0" xfId="0" applyFont="1" applyFill="1" applyBorder="1" applyAlignment="1">
      <alignment horizontal="left" vertical="center"/>
    </xf>
    <xf numFmtId="0" fontId="18" fillId="27" borderId="28" xfId="0" applyNumberFormat="1" applyFont="1" applyFill="1" applyBorder="1" applyAlignment="1">
      <alignment horizontal="center" vertical="center" shrinkToFit="1"/>
    </xf>
    <xf numFmtId="0" fontId="18" fillId="27" borderId="27" xfId="0" applyNumberFormat="1" applyFont="1" applyFill="1" applyBorder="1" applyAlignment="1">
      <alignment horizontal="center" vertical="center" shrinkToFit="1"/>
    </xf>
    <xf numFmtId="200" fontId="18" fillId="27" borderId="0" xfId="0" applyNumberFormat="1" applyFont="1" applyFill="1" applyBorder="1" applyAlignment="1">
      <alignment horizontal="center" vertical="center" wrapText="1"/>
    </xf>
    <xf numFmtId="200" fontId="18" fillId="27" borderId="0" xfId="0" applyNumberFormat="1" applyFont="1" applyFill="1" applyBorder="1" applyAlignment="1">
      <alignment horizontal="center" vertical="center"/>
    </xf>
    <xf numFmtId="0" fontId="31" fillId="27" borderId="26" xfId="0" applyFont="1" applyFill="1" applyBorder="1" applyAlignment="1">
      <alignment horizontal="center" vertical="center" wrapText="1"/>
    </xf>
    <xf numFmtId="0" fontId="31" fillId="27" borderId="29" xfId="0" applyNumberFormat="1" applyFont="1" applyFill="1" applyBorder="1" applyAlignment="1">
      <alignment horizontal="center" vertical="center" shrinkToFit="1"/>
    </xf>
    <xf numFmtId="200" fontId="8" fillId="27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200" fontId="32" fillId="27" borderId="29" xfId="0" applyNumberFormat="1" applyFont="1" applyFill="1" applyBorder="1" applyAlignment="1">
      <alignment horizontal="center" vertical="center" wrapText="1"/>
    </xf>
    <xf numFmtId="0" fontId="2" fillId="27" borderId="0" xfId="119" applyFont="1" applyFill="1" applyAlignment="1">
      <alignment vertical="center"/>
      <protection/>
    </xf>
    <xf numFmtId="0" fontId="2" fillId="0" borderId="0" xfId="0" applyFont="1" applyAlignment="1">
      <alignment vertical="center"/>
    </xf>
    <xf numFmtId="0" fontId="19" fillId="27" borderId="20" xfId="0" applyFont="1" applyFill="1" applyBorder="1" applyAlignment="1">
      <alignment horizontal="center" vertical="center"/>
    </xf>
    <xf numFmtId="0" fontId="31" fillId="27" borderId="29" xfId="0" applyFont="1" applyFill="1" applyBorder="1" applyAlignment="1">
      <alignment horizontal="center" vertical="center" shrinkToFit="1"/>
    </xf>
    <xf numFmtId="0" fontId="31" fillId="27" borderId="26" xfId="0" applyFont="1" applyFill="1" applyBorder="1" applyAlignment="1">
      <alignment horizontal="center" vertical="center" shrinkToFit="1"/>
    </xf>
    <xf numFmtId="0" fontId="2" fillId="27" borderId="0" xfId="0" applyFont="1" applyFill="1" applyAlignment="1">
      <alignment/>
    </xf>
    <xf numFmtId="0" fontId="8" fillId="0" borderId="30" xfId="118" applyFont="1" applyFill="1" applyBorder="1" applyAlignment="1">
      <alignment horizontal="center" vertical="center" shrinkToFit="1"/>
      <protection/>
    </xf>
    <xf numFmtId="0" fontId="32" fillId="0" borderId="30" xfId="118" applyFont="1" applyFill="1" applyBorder="1" applyAlignment="1">
      <alignment horizontal="center" vertical="center" shrinkToFit="1"/>
      <protection/>
    </xf>
    <xf numFmtId="186" fontId="2" fillId="27" borderId="0" xfId="0" applyNumberFormat="1" applyFont="1" applyFill="1" applyAlignment="1">
      <alignment vertical="center" shrinkToFit="1"/>
    </xf>
    <xf numFmtId="0" fontId="10" fillId="27" borderId="0" xfId="0" applyFont="1" applyFill="1" applyBorder="1" applyAlignment="1">
      <alignment vertical="center"/>
    </xf>
    <xf numFmtId="189" fontId="8" fillId="27" borderId="0" xfId="0" applyNumberFormat="1" applyFont="1" applyFill="1" applyBorder="1" applyAlignment="1">
      <alignment horizontal="center" vertical="center" shrinkToFit="1"/>
    </xf>
    <xf numFmtId="0" fontId="71" fillId="0" borderId="0" xfId="114" applyFont="1">
      <alignment vertical="center"/>
      <protection/>
    </xf>
    <xf numFmtId="0" fontId="33" fillId="0" borderId="0" xfId="114" applyFont="1" applyAlignment="1">
      <alignment vertical="center"/>
      <protection/>
    </xf>
    <xf numFmtId="0" fontId="0" fillId="0" borderId="0" xfId="114" applyFont="1">
      <alignment vertical="center"/>
      <protection/>
    </xf>
    <xf numFmtId="0" fontId="61" fillId="0" borderId="0" xfId="114" applyFont="1">
      <alignment vertical="center"/>
      <protection/>
    </xf>
    <xf numFmtId="0" fontId="8" fillId="27" borderId="28" xfId="0" applyFont="1" applyFill="1" applyBorder="1" applyAlignment="1">
      <alignment horizontal="center" vertical="center" shrinkToFit="1"/>
    </xf>
    <xf numFmtId="0" fontId="8" fillId="27" borderId="24" xfId="0" applyFont="1" applyFill="1" applyBorder="1" applyAlignment="1">
      <alignment horizontal="left" vertical="center" shrinkToFit="1"/>
    </xf>
    <xf numFmtId="0" fontId="2" fillId="27" borderId="23" xfId="0" applyFont="1" applyFill="1" applyBorder="1" applyAlignment="1">
      <alignment vertical="center" shrinkToFit="1"/>
    </xf>
    <xf numFmtId="0" fontId="8" fillId="27" borderId="0" xfId="0" applyFont="1" applyFill="1" applyAlignment="1">
      <alignment horizontal="left" vertical="center"/>
    </xf>
    <xf numFmtId="0" fontId="8" fillId="27" borderId="27" xfId="0" applyFont="1" applyFill="1" applyBorder="1" applyAlignment="1" quotePrefix="1">
      <alignment horizontal="center" vertical="center" shrinkToFit="1"/>
    </xf>
    <xf numFmtId="0" fontId="16" fillId="27" borderId="22" xfId="0" applyFont="1" applyFill="1" applyBorder="1" applyAlignment="1">
      <alignment horizontal="center" vertical="center" shrinkToFit="1"/>
    </xf>
    <xf numFmtId="0" fontId="7" fillId="27" borderId="0" xfId="0" applyFont="1" applyFill="1" applyAlignment="1">
      <alignment vertical="center"/>
    </xf>
    <xf numFmtId="0" fontId="16" fillId="27" borderId="20" xfId="0" applyFont="1" applyFill="1" applyBorder="1" applyAlignment="1">
      <alignment horizontal="center" vertical="center" shrinkToFit="1"/>
    </xf>
    <xf numFmtId="0" fontId="2" fillId="27" borderId="20" xfId="0" applyFont="1" applyFill="1" applyBorder="1" applyAlignment="1">
      <alignment horizontal="center" vertical="top" shrinkToFit="1"/>
    </xf>
    <xf numFmtId="0" fontId="2" fillId="27" borderId="27" xfId="0" applyFont="1" applyFill="1" applyBorder="1" applyAlignment="1" quotePrefix="1">
      <alignment horizontal="center" vertical="center" shrinkToFit="1"/>
    </xf>
    <xf numFmtId="0" fontId="8" fillId="27" borderId="19" xfId="0" applyFont="1" applyFill="1" applyBorder="1" applyAlignment="1">
      <alignment horizontal="center" vertical="top" shrinkToFit="1"/>
    </xf>
    <xf numFmtId="0" fontId="8" fillId="27" borderId="19" xfId="0" applyFont="1" applyFill="1" applyBorder="1" applyAlignment="1">
      <alignment horizontal="center" vertical="top" wrapText="1"/>
    </xf>
    <xf numFmtId="0" fontId="2" fillId="27" borderId="20" xfId="0" applyFont="1" applyFill="1" applyBorder="1" applyAlignment="1">
      <alignment horizontal="center" shrinkToFit="1"/>
    </xf>
    <xf numFmtId="0" fontId="8" fillId="27" borderId="15" xfId="0" applyFont="1" applyFill="1" applyBorder="1" applyAlignment="1">
      <alignment horizontal="center" shrinkToFit="1"/>
    </xf>
    <xf numFmtId="0" fontId="16" fillId="27" borderId="20" xfId="0" applyFont="1" applyFill="1" applyBorder="1" applyAlignment="1">
      <alignment horizontal="center" wrapText="1"/>
    </xf>
    <xf numFmtId="0" fontId="16" fillId="27" borderId="15" xfId="0" applyFont="1" applyFill="1" applyBorder="1" applyAlignment="1">
      <alignment horizontal="center" shrinkToFit="1"/>
    </xf>
    <xf numFmtId="0" fontId="16" fillId="27" borderId="15" xfId="0" applyFont="1" applyFill="1" applyBorder="1" applyAlignment="1">
      <alignment horizontal="center"/>
    </xf>
    <xf numFmtId="0" fontId="8" fillId="27" borderId="15" xfId="0" applyFont="1" applyFill="1" applyBorder="1" applyAlignment="1">
      <alignment horizontal="center"/>
    </xf>
    <xf numFmtId="0" fontId="19" fillId="0" borderId="0" xfId="0" applyFont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8" fillId="0" borderId="2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5" xfId="0" applyFont="1" applyFill="1" applyBorder="1" applyAlignment="1">
      <alignment horizontal="center" vertical="center" shrinkToFit="1"/>
    </xf>
    <xf numFmtId="184" fontId="8" fillId="0" borderId="0" xfId="0" applyNumberFormat="1" applyFont="1" applyFill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32" fillId="0" borderId="25" xfId="0" applyFont="1" applyFill="1" applyBorder="1" applyAlignment="1">
      <alignment horizontal="center" vertical="center" shrinkToFit="1"/>
    </xf>
    <xf numFmtId="184" fontId="32" fillId="0" borderId="0" xfId="117" applyNumberFormat="1" applyFont="1" applyFill="1" applyAlignment="1">
      <alignment horizontal="center" vertical="center" shrinkToFit="1"/>
      <protection/>
    </xf>
    <xf numFmtId="0" fontId="32" fillId="0" borderId="27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184" fontId="8" fillId="0" borderId="0" xfId="117" applyNumberFormat="1" applyFont="1" applyFill="1" applyAlignment="1">
      <alignment horizontal="center" vertical="center" shrinkToFit="1"/>
      <protection/>
    </xf>
    <xf numFmtId="184" fontId="8" fillId="0" borderId="0" xfId="117" applyNumberFormat="1" applyFont="1" applyFill="1" applyBorder="1" applyAlignment="1">
      <alignment horizontal="center" vertical="center" shrinkToFit="1"/>
      <protection/>
    </xf>
    <xf numFmtId="178" fontId="8" fillId="0" borderId="0" xfId="117" applyNumberFormat="1" applyFont="1" applyFill="1" applyBorder="1" applyAlignment="1">
      <alignment horizontal="center" vertical="center" shrinkToFit="1"/>
      <protection/>
    </xf>
    <xf numFmtId="0" fontId="2" fillId="0" borderId="26" xfId="0" applyFont="1" applyFill="1" applyBorder="1" applyAlignment="1">
      <alignment horizontal="center" vertical="center" shrinkToFit="1"/>
    </xf>
    <xf numFmtId="184" fontId="8" fillId="0" borderId="29" xfId="117" applyNumberFormat="1" applyFont="1" applyFill="1" applyBorder="1" applyAlignment="1">
      <alignment horizontal="center" vertical="center" shrinkToFit="1"/>
      <protection/>
    </xf>
    <xf numFmtId="184" fontId="8" fillId="0" borderId="24" xfId="117" applyNumberFormat="1" applyFont="1" applyFill="1" applyBorder="1" applyAlignment="1">
      <alignment horizontal="center" vertical="center" shrinkToFit="1"/>
      <protection/>
    </xf>
    <xf numFmtId="178" fontId="8" fillId="0" borderId="24" xfId="117" applyNumberFormat="1" applyFont="1" applyFill="1" applyBorder="1" applyAlignment="1">
      <alignment horizontal="center" vertical="center" shrinkToFit="1"/>
      <protection/>
    </xf>
    <xf numFmtId="0" fontId="8" fillId="0" borderId="29" xfId="0" applyFont="1" applyFill="1" applyBorder="1" applyAlignment="1">
      <alignment horizontal="center" vertical="center" shrinkToFit="1"/>
    </xf>
    <xf numFmtId="200" fontId="8" fillId="0" borderId="0" xfId="0" applyNumberFormat="1" applyFont="1" applyFill="1" applyAlignment="1">
      <alignment horizontal="center" vertical="center" shrinkToFit="1"/>
    </xf>
    <xf numFmtId="178" fontId="32" fillId="0" borderId="0" xfId="117" applyNumberFormat="1" applyFont="1" applyFill="1" applyBorder="1" applyAlignment="1">
      <alignment horizontal="center" vertical="center"/>
      <protection/>
    </xf>
    <xf numFmtId="178" fontId="32" fillId="0" borderId="0" xfId="117" applyNumberFormat="1" applyFont="1" applyFill="1" applyAlignment="1">
      <alignment horizontal="center" vertical="center" shrinkToFit="1"/>
      <protection/>
    </xf>
    <xf numFmtId="178" fontId="8" fillId="0" borderId="0" xfId="117" applyNumberFormat="1" applyFont="1" applyFill="1" applyAlignment="1">
      <alignment horizontal="center" vertical="center" shrinkToFit="1"/>
      <protection/>
    </xf>
    <xf numFmtId="200" fontId="8" fillId="0" borderId="0" xfId="117" applyNumberFormat="1" applyFont="1" applyFill="1" applyBorder="1" applyAlignment="1">
      <alignment horizontal="center" vertical="center" shrinkToFit="1"/>
      <protection/>
    </xf>
    <xf numFmtId="178" fontId="8" fillId="0" borderId="0" xfId="117" applyNumberFormat="1" applyFont="1" applyFill="1" applyBorder="1" applyAlignment="1">
      <alignment horizontal="center" vertical="center"/>
      <protection/>
    </xf>
    <xf numFmtId="200" fontId="8" fillId="0" borderId="24" xfId="117" applyNumberFormat="1" applyFont="1" applyFill="1" applyBorder="1" applyAlignment="1">
      <alignment horizontal="center" vertical="center" shrinkToFit="1"/>
      <protection/>
    </xf>
    <xf numFmtId="176" fontId="8" fillId="0" borderId="0" xfId="0" applyNumberFormat="1" applyFont="1" applyFill="1" applyBorder="1" applyAlignment="1">
      <alignment horizontal="center" vertical="center" shrinkToFit="1"/>
    </xf>
    <xf numFmtId="198" fontId="8" fillId="0" borderId="0" xfId="0" applyNumberFormat="1" applyFont="1" applyFill="1" applyBorder="1" applyAlignment="1">
      <alignment horizontal="center" vertical="center" shrinkToFit="1"/>
    </xf>
    <xf numFmtId="41" fontId="32" fillId="27" borderId="24" xfId="95" applyFont="1" applyFill="1" applyBorder="1" applyAlignment="1">
      <alignment horizontal="center" vertical="center" shrinkToFit="1"/>
    </xf>
    <xf numFmtId="41" fontId="32" fillId="27" borderId="24" xfId="95" applyFont="1" applyFill="1" applyBorder="1" applyAlignment="1">
      <alignment horizontal="right" vertical="center" wrapText="1" indent="1" shrinkToFit="1"/>
    </xf>
    <xf numFmtId="41" fontId="31" fillId="27" borderId="24" xfId="95" applyFont="1" applyFill="1" applyBorder="1" applyAlignment="1">
      <alignment horizontal="center" vertical="center" shrinkToFit="1"/>
    </xf>
    <xf numFmtId="41" fontId="32" fillId="27" borderId="26" xfId="95" applyFont="1" applyFill="1" applyBorder="1" applyAlignment="1">
      <alignment horizontal="center" vertical="center" shrinkToFit="1"/>
    </xf>
    <xf numFmtId="0" fontId="32" fillId="27" borderId="24" xfId="0" applyFont="1" applyFill="1" applyBorder="1" applyAlignment="1">
      <alignment vertical="center"/>
    </xf>
    <xf numFmtId="0" fontId="32" fillId="27" borderId="0" xfId="0" applyFont="1" applyFill="1" applyAlignment="1">
      <alignment vertical="center" shrinkToFit="1"/>
    </xf>
    <xf numFmtId="0" fontId="32" fillId="27" borderId="24" xfId="0" applyFont="1" applyFill="1" applyBorder="1" applyAlignment="1">
      <alignment horizontal="right" vertical="center"/>
    </xf>
    <xf numFmtId="0" fontId="32" fillId="27" borderId="0" xfId="0" applyFont="1" applyFill="1" applyBorder="1" applyAlignment="1">
      <alignment vertical="center"/>
    </xf>
    <xf numFmtId="41" fontId="8" fillId="27" borderId="20" xfId="95" applyFont="1" applyFill="1" applyBorder="1" applyAlignment="1">
      <alignment vertical="center" shrinkToFit="1"/>
    </xf>
    <xf numFmtId="41" fontId="8" fillId="27" borderId="15" xfId="95" applyFont="1" applyFill="1" applyBorder="1" applyAlignment="1">
      <alignment horizontal="center" vertical="center" shrinkToFit="1"/>
    </xf>
    <xf numFmtId="41" fontId="8" fillId="27" borderId="19" xfId="95" applyFont="1" applyFill="1" applyBorder="1" applyAlignment="1">
      <alignment horizontal="center" vertical="center" shrinkToFit="1"/>
    </xf>
    <xf numFmtId="177" fontId="8" fillId="0" borderId="0" xfId="0" applyNumberFormat="1" applyFont="1" applyFill="1" applyBorder="1" applyAlignment="1">
      <alignment horizontal="right" vertical="center" wrapText="1"/>
    </xf>
    <xf numFmtId="182" fontId="8" fillId="0" borderId="0" xfId="0" applyNumberFormat="1" applyFont="1" applyFill="1" applyBorder="1" applyAlignment="1">
      <alignment horizontal="right" vertical="center" wrapText="1" shrinkToFit="1"/>
    </xf>
    <xf numFmtId="41" fontId="8" fillId="0" borderId="0" xfId="95" applyFont="1" applyFill="1" applyBorder="1" applyAlignment="1">
      <alignment horizontal="right" vertical="center" wrapText="1"/>
    </xf>
    <xf numFmtId="177" fontId="8" fillId="27" borderId="0" xfId="0" applyNumberFormat="1" applyFont="1" applyFill="1" applyBorder="1" applyAlignment="1">
      <alignment horizontal="right" vertical="center" wrapText="1"/>
    </xf>
    <xf numFmtId="184" fontId="8" fillId="0" borderId="0" xfId="0" applyNumberFormat="1" applyFont="1" applyFill="1" applyBorder="1" applyAlignment="1">
      <alignment horizontal="right" vertical="center" wrapText="1"/>
    </xf>
    <xf numFmtId="184" fontId="8" fillId="0" borderId="25" xfId="0" applyNumberFormat="1" applyFont="1" applyFill="1" applyBorder="1" applyAlignment="1">
      <alignment horizontal="right" vertical="center" wrapText="1"/>
    </xf>
    <xf numFmtId="0" fontId="18" fillId="0" borderId="25" xfId="0" applyFont="1" applyFill="1" applyBorder="1" applyAlignment="1">
      <alignment horizontal="center" vertical="center" shrinkToFit="1"/>
    </xf>
    <xf numFmtId="182" fontId="18" fillId="0" borderId="0" xfId="0" applyNumberFormat="1" applyFont="1" applyFill="1" applyBorder="1" applyAlignment="1">
      <alignment horizontal="right" vertical="center" wrapText="1" shrinkToFit="1"/>
    </xf>
    <xf numFmtId="41" fontId="18" fillId="0" borderId="0" xfId="95" applyFont="1" applyFill="1" applyBorder="1" applyAlignment="1">
      <alignment horizontal="right" vertical="center" wrapText="1" shrinkToFit="1"/>
    </xf>
    <xf numFmtId="178" fontId="8" fillId="27" borderId="0" xfId="0" applyNumberFormat="1" applyFont="1" applyFill="1" applyBorder="1" applyAlignment="1">
      <alignment horizontal="right" vertical="center" wrapText="1" shrinkToFit="1"/>
    </xf>
    <xf numFmtId="184" fontId="18" fillId="0" borderId="0" xfId="0" applyNumberFormat="1" applyFont="1" applyFill="1" applyBorder="1" applyAlignment="1">
      <alignment horizontal="right" vertical="center" wrapText="1" shrinkToFit="1"/>
    </xf>
    <xf numFmtId="184" fontId="18" fillId="0" borderId="25" xfId="0" applyNumberFormat="1" applyFont="1" applyFill="1" applyBorder="1" applyAlignment="1">
      <alignment horizontal="right" vertical="center" wrapText="1" shrinkToFit="1"/>
    </xf>
    <xf numFmtId="0" fontId="18" fillId="0" borderId="27" xfId="0" applyFont="1" applyFill="1" applyBorder="1" applyAlignment="1">
      <alignment horizontal="center" vertical="center" shrinkToFit="1"/>
    </xf>
    <xf numFmtId="41" fontId="8" fillId="0" borderId="0" xfId="95" applyFont="1" applyFill="1" applyBorder="1" applyAlignment="1">
      <alignment horizontal="right" vertical="center" wrapText="1" shrinkToFit="1"/>
    </xf>
    <xf numFmtId="182" fontId="8" fillId="0" borderId="25" xfId="0" applyNumberFormat="1" applyFont="1" applyFill="1" applyBorder="1" applyAlignment="1">
      <alignment horizontal="right" vertical="center" wrapText="1" shrinkToFit="1"/>
    </xf>
    <xf numFmtId="0" fontId="32" fillId="0" borderId="0" xfId="0" applyFont="1" applyFill="1" applyBorder="1" applyAlignment="1">
      <alignment horizontal="center" vertical="center" shrinkToFit="1"/>
    </xf>
    <xf numFmtId="177" fontId="32" fillId="0" borderId="27" xfId="0" applyNumberFormat="1" applyFont="1" applyFill="1" applyBorder="1" applyAlignment="1">
      <alignment horizontal="right" vertical="center" wrapText="1"/>
    </xf>
    <xf numFmtId="182" fontId="32" fillId="0" borderId="0" xfId="0" applyNumberFormat="1" applyFont="1" applyFill="1" applyBorder="1" applyAlignment="1">
      <alignment horizontal="right" vertical="center" wrapText="1" shrinkToFit="1"/>
    </xf>
    <xf numFmtId="177" fontId="31" fillId="0" borderId="0" xfId="95" applyNumberFormat="1" applyFont="1" applyFill="1" applyBorder="1" applyAlignment="1">
      <alignment horizontal="right" vertical="center" wrapText="1"/>
    </xf>
    <xf numFmtId="178" fontId="31" fillId="0" borderId="0" xfId="95" applyNumberFormat="1" applyFont="1" applyFill="1" applyBorder="1" applyAlignment="1">
      <alignment horizontal="right" vertical="center" wrapText="1"/>
    </xf>
    <xf numFmtId="178" fontId="32" fillId="27" borderId="0" xfId="0" applyNumberFormat="1" applyFont="1" applyFill="1" applyBorder="1" applyAlignment="1">
      <alignment horizontal="right" vertical="center" wrapText="1"/>
    </xf>
    <xf numFmtId="177" fontId="32" fillId="0" borderId="0" xfId="0" applyNumberFormat="1" applyFont="1" applyFill="1" applyBorder="1" applyAlignment="1">
      <alignment horizontal="right" vertical="center" wrapText="1"/>
    </xf>
    <xf numFmtId="182" fontId="32" fillId="0" borderId="25" xfId="0" applyNumberFormat="1" applyFont="1" applyFill="1" applyBorder="1" applyAlignment="1">
      <alignment horizontal="right" vertical="center" wrapText="1" shrinkToFit="1"/>
    </xf>
    <xf numFmtId="0" fontId="8" fillId="0" borderId="0" xfId="0" applyFont="1" applyFill="1" applyBorder="1" applyAlignment="1">
      <alignment horizontal="center" vertical="center" shrinkToFit="1"/>
    </xf>
    <xf numFmtId="177" fontId="8" fillId="0" borderId="27" xfId="0" applyNumberFormat="1" applyFont="1" applyFill="1" applyBorder="1" applyAlignment="1">
      <alignment horizontal="right" vertical="center" wrapText="1"/>
    </xf>
    <xf numFmtId="177" fontId="18" fillId="0" borderId="0" xfId="95" applyNumberFormat="1" applyFont="1" applyFill="1" applyBorder="1" applyAlignment="1">
      <alignment horizontal="right" vertical="center" wrapText="1"/>
    </xf>
    <xf numFmtId="178" fontId="18" fillId="0" borderId="0" xfId="0" applyNumberFormat="1" applyFont="1" applyFill="1" applyBorder="1" applyAlignment="1">
      <alignment horizontal="right" vertical="center" wrapText="1" shrinkToFit="1"/>
    </xf>
    <xf numFmtId="177" fontId="8" fillId="0" borderId="0" xfId="0" applyNumberFormat="1" applyFont="1" applyFill="1" applyBorder="1" applyAlignment="1">
      <alignment horizontal="right" vertical="center" wrapText="1" shrinkToFit="1"/>
    </xf>
    <xf numFmtId="184" fontId="8" fillId="0" borderId="25" xfId="0" applyNumberFormat="1" applyFont="1" applyFill="1" applyBorder="1" applyAlignment="1">
      <alignment horizontal="right" vertical="center" wrapText="1" shrinkToFit="1"/>
    </xf>
    <xf numFmtId="41" fontId="8" fillId="27" borderId="0" xfId="95" applyFont="1" applyFill="1" applyAlignment="1">
      <alignment vertical="center"/>
    </xf>
    <xf numFmtId="0" fontId="8" fillId="0" borderId="27" xfId="0" applyFont="1" applyFill="1" applyBorder="1" applyAlignment="1" quotePrefix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177" fontId="8" fillId="0" borderId="29" xfId="0" applyNumberFormat="1" applyFont="1" applyFill="1" applyBorder="1" applyAlignment="1">
      <alignment horizontal="right" vertical="center" wrapText="1"/>
    </xf>
    <xf numFmtId="182" fontId="8" fillId="0" borderId="24" xfId="0" applyNumberFormat="1" applyFont="1" applyFill="1" applyBorder="1" applyAlignment="1">
      <alignment horizontal="right" vertical="center" wrapText="1" shrinkToFit="1"/>
    </xf>
    <xf numFmtId="177" fontId="18" fillId="0" borderId="24" xfId="95" applyNumberFormat="1" applyFont="1" applyFill="1" applyBorder="1" applyAlignment="1">
      <alignment horizontal="right" vertical="center" wrapText="1"/>
    </xf>
    <xf numFmtId="178" fontId="18" fillId="0" borderId="24" xfId="0" applyNumberFormat="1" applyFont="1" applyFill="1" applyBorder="1" applyAlignment="1">
      <alignment horizontal="right" vertical="center" wrapText="1" shrinkToFit="1"/>
    </xf>
    <xf numFmtId="178" fontId="8" fillId="27" borderId="24" xfId="0" applyNumberFormat="1" applyFont="1" applyFill="1" applyBorder="1" applyAlignment="1">
      <alignment horizontal="right" vertical="center" wrapText="1" shrinkToFit="1"/>
    </xf>
    <xf numFmtId="177" fontId="8" fillId="0" borderId="24" xfId="0" applyNumberFormat="1" applyFont="1" applyFill="1" applyBorder="1" applyAlignment="1">
      <alignment horizontal="right" vertical="center" wrapText="1" shrinkToFit="1"/>
    </xf>
    <xf numFmtId="177" fontId="8" fillId="0" borderId="24" xfId="0" applyNumberFormat="1" applyFont="1" applyFill="1" applyBorder="1" applyAlignment="1">
      <alignment horizontal="right" vertical="center" wrapText="1"/>
    </xf>
    <xf numFmtId="184" fontId="8" fillId="0" borderId="26" xfId="0" applyNumberFormat="1" applyFont="1" applyFill="1" applyBorder="1" applyAlignment="1">
      <alignment horizontal="right" vertical="center" wrapText="1" shrinkToFit="1"/>
    </xf>
    <xf numFmtId="0" fontId="14" fillId="27" borderId="0" xfId="0" applyFont="1" applyFill="1" applyAlignment="1">
      <alignment vertical="center"/>
    </xf>
    <xf numFmtId="0" fontId="2" fillId="27" borderId="0" xfId="118" applyFont="1" applyFill="1" applyAlignment="1">
      <alignment horizontal="right" vertical="center"/>
      <protection/>
    </xf>
    <xf numFmtId="0" fontId="2" fillId="27" borderId="0" xfId="118" applyFont="1" applyFill="1" applyAlignment="1">
      <alignment horizontal="left" vertical="center"/>
      <protection/>
    </xf>
    <xf numFmtId="0" fontId="2" fillId="0" borderId="0" xfId="114" applyFont="1">
      <alignment vertical="center"/>
      <protection/>
    </xf>
    <xf numFmtId="0" fontId="19" fillId="0" borderId="0" xfId="114" applyFont="1" applyAlignment="1">
      <alignment vertical="center"/>
      <protection/>
    </xf>
    <xf numFmtId="0" fontId="19" fillId="0" borderId="0" xfId="114" applyFont="1" applyAlignment="1">
      <alignment horizontal="right" vertical="center"/>
      <protection/>
    </xf>
    <xf numFmtId="0" fontId="2" fillId="0" borderId="24" xfId="114" applyFont="1" applyBorder="1" applyAlignment="1">
      <alignment vertical="center"/>
      <protection/>
    </xf>
    <xf numFmtId="0" fontId="54" fillId="27" borderId="0" xfId="114" applyFont="1" applyFill="1">
      <alignment vertical="center"/>
      <protection/>
    </xf>
    <xf numFmtId="0" fontId="0" fillId="27" borderId="0" xfId="114" applyFont="1" applyFill="1">
      <alignment vertical="center"/>
      <protection/>
    </xf>
    <xf numFmtId="0" fontId="32" fillId="0" borderId="31" xfId="114" applyFont="1" applyBorder="1" applyAlignment="1">
      <alignment horizontal="center" vertical="center"/>
      <protection/>
    </xf>
    <xf numFmtId="0" fontId="32" fillId="0" borderId="32" xfId="114" applyFont="1" applyBorder="1" applyAlignment="1">
      <alignment horizontal="center" vertical="center"/>
      <protection/>
    </xf>
    <xf numFmtId="0" fontId="78" fillId="0" borderId="0" xfId="114" applyFont="1">
      <alignment vertical="center"/>
      <protection/>
    </xf>
    <xf numFmtId="0" fontId="32" fillId="27" borderId="31" xfId="114" applyFont="1" applyFill="1" applyBorder="1" applyAlignment="1">
      <alignment horizontal="center" vertical="center"/>
      <protection/>
    </xf>
    <xf numFmtId="0" fontId="32" fillId="27" borderId="32" xfId="114" applyFont="1" applyFill="1" applyBorder="1" applyAlignment="1">
      <alignment horizontal="center" vertical="center"/>
      <protection/>
    </xf>
    <xf numFmtId="0" fontId="78" fillId="27" borderId="0" xfId="114" applyFont="1" applyFill="1">
      <alignment vertical="center"/>
      <protection/>
    </xf>
    <xf numFmtId="41" fontId="2" fillId="27" borderId="0" xfId="93" applyFont="1" applyFill="1" applyAlignment="1">
      <alignment vertical="center"/>
    </xf>
    <xf numFmtId="0" fontId="2" fillId="27" borderId="0" xfId="114" applyFont="1" applyFill="1">
      <alignment vertical="center"/>
      <protection/>
    </xf>
    <xf numFmtId="182" fontId="31" fillId="27" borderId="24" xfId="114" applyNumberFormat="1" applyFont="1" applyFill="1" applyBorder="1" applyAlignment="1">
      <alignment horizontal="center" vertical="center" wrapText="1" shrinkToFit="1"/>
      <protection/>
    </xf>
    <xf numFmtId="178" fontId="31" fillId="27" borderId="24" xfId="114" applyNumberFormat="1" applyFont="1" applyFill="1" applyBorder="1" applyAlignment="1">
      <alignment horizontal="center" vertical="center" wrapText="1" shrinkToFit="1"/>
      <protection/>
    </xf>
    <xf numFmtId="178" fontId="31" fillId="27" borderId="26" xfId="114" applyNumberFormat="1" applyFont="1" applyFill="1" applyBorder="1" applyAlignment="1">
      <alignment horizontal="center" vertical="center" wrapText="1" shrinkToFit="1"/>
      <protection/>
    </xf>
    <xf numFmtId="0" fontId="8" fillId="27" borderId="30" xfId="0" applyFont="1" applyFill="1" applyBorder="1" applyAlignment="1">
      <alignment vertical="center" shrinkToFit="1"/>
    </xf>
    <xf numFmtId="0" fontId="16" fillId="27" borderId="27" xfId="0" applyFont="1" applyFill="1" applyBorder="1" applyAlignment="1">
      <alignment horizontal="center" vertical="center"/>
    </xf>
    <xf numFmtId="0" fontId="16" fillId="27" borderId="27" xfId="0" applyFont="1" applyFill="1" applyBorder="1" applyAlignment="1">
      <alignment horizontal="center" vertical="center" shrinkToFit="1"/>
    </xf>
    <xf numFmtId="0" fontId="8" fillId="27" borderId="19" xfId="0" applyFont="1" applyFill="1" applyBorder="1" applyAlignment="1">
      <alignment vertical="center" shrinkToFit="1"/>
    </xf>
    <xf numFmtId="0" fontId="88" fillId="27" borderId="0" xfId="0" applyFont="1" applyFill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176" fontId="8" fillId="0" borderId="27" xfId="0" applyNumberFormat="1" applyFont="1" applyFill="1" applyBorder="1" applyAlignment="1">
      <alignment horizontal="center" vertical="center" shrinkToFit="1"/>
    </xf>
    <xf numFmtId="177" fontId="8" fillId="0" borderId="27" xfId="0" applyNumberFormat="1" applyFont="1" applyFill="1" applyBorder="1" applyAlignment="1">
      <alignment horizontal="center" vertical="center"/>
    </xf>
    <xf numFmtId="176" fontId="8" fillId="0" borderId="25" xfId="0" applyNumberFormat="1" applyFont="1" applyFill="1" applyBorder="1" applyAlignment="1">
      <alignment horizontal="center" vertical="center" shrinkToFit="1"/>
    </xf>
    <xf numFmtId="178" fontId="8" fillId="0" borderId="27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186" fontId="8" fillId="0" borderId="27" xfId="0" applyNumberFormat="1" applyFont="1" applyFill="1" applyBorder="1" applyAlignment="1">
      <alignment horizontal="center" vertical="center" shrinkToFit="1"/>
    </xf>
    <xf numFmtId="186" fontId="8" fillId="0" borderId="0" xfId="0" applyNumberFormat="1" applyFont="1" applyFill="1" applyBorder="1" applyAlignment="1">
      <alignment horizontal="center" vertical="center" shrinkToFit="1"/>
    </xf>
    <xf numFmtId="178" fontId="8" fillId="0" borderId="27" xfId="0" applyNumberFormat="1" applyFont="1" applyFill="1" applyBorder="1" applyAlignment="1">
      <alignment horizontal="center" vertical="center" shrinkToFit="1"/>
    </xf>
    <xf numFmtId="178" fontId="8" fillId="0" borderId="0" xfId="0" applyNumberFormat="1" applyFont="1" applyFill="1" applyBorder="1" applyAlignment="1">
      <alignment horizontal="center" vertical="center" shrinkToFit="1"/>
    </xf>
    <xf numFmtId="0" fontId="32" fillId="0" borderId="15" xfId="0" applyFont="1" applyFill="1" applyBorder="1" applyAlignment="1">
      <alignment horizontal="center" vertical="center" shrinkToFit="1"/>
    </xf>
    <xf numFmtId="176" fontId="32" fillId="0" borderId="27" xfId="0" applyNumberFormat="1" applyFont="1" applyFill="1" applyBorder="1" applyAlignment="1">
      <alignment horizontal="center" vertical="center" shrinkToFit="1"/>
    </xf>
    <xf numFmtId="176" fontId="32" fillId="0" borderId="0" xfId="0" applyNumberFormat="1" applyFont="1" applyFill="1" applyBorder="1" applyAlignment="1">
      <alignment horizontal="center" vertical="center" shrinkToFit="1"/>
    </xf>
    <xf numFmtId="178" fontId="32" fillId="0" borderId="27" xfId="0" applyNumberFormat="1" applyFont="1" applyFill="1" applyBorder="1" applyAlignment="1">
      <alignment horizontal="center" vertical="center" shrinkToFit="1"/>
    </xf>
    <xf numFmtId="178" fontId="32" fillId="0" borderId="0" xfId="0" applyNumberFormat="1" applyFont="1" applyFill="1" applyBorder="1" applyAlignment="1">
      <alignment horizontal="center" vertical="center" shrinkToFit="1"/>
    </xf>
    <xf numFmtId="176" fontId="32" fillId="0" borderId="25" xfId="0" applyNumberFormat="1" applyFont="1" applyFill="1" applyBorder="1" applyAlignment="1">
      <alignment horizontal="center" vertical="center" shrinkToFit="1"/>
    </xf>
    <xf numFmtId="178" fontId="32" fillId="0" borderId="25" xfId="0" applyNumberFormat="1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176" fontId="8" fillId="0" borderId="29" xfId="0" applyNumberFormat="1" applyFont="1" applyFill="1" applyBorder="1" applyAlignment="1">
      <alignment horizontal="center" vertical="center" shrinkToFit="1"/>
    </xf>
    <xf numFmtId="176" fontId="8" fillId="0" borderId="24" xfId="0" applyNumberFormat="1" applyFont="1" applyFill="1" applyBorder="1" applyAlignment="1">
      <alignment horizontal="center" vertical="center" shrinkToFit="1"/>
    </xf>
    <xf numFmtId="178" fontId="8" fillId="0" borderId="29" xfId="0" applyNumberFormat="1" applyFont="1" applyFill="1" applyBorder="1" applyAlignment="1">
      <alignment horizontal="center" vertical="center" shrinkToFit="1"/>
    </xf>
    <xf numFmtId="178" fontId="8" fillId="0" borderId="24" xfId="0" applyNumberFormat="1" applyFont="1" applyFill="1" applyBorder="1" applyAlignment="1">
      <alignment horizontal="center" vertical="center" shrinkToFit="1"/>
    </xf>
    <xf numFmtId="176" fontId="8" fillId="0" borderId="26" xfId="0" applyNumberFormat="1" applyFont="1" applyFill="1" applyBorder="1" applyAlignment="1">
      <alignment horizontal="center" vertical="center" shrinkToFit="1"/>
    </xf>
    <xf numFmtId="3" fontId="12" fillId="27" borderId="0" xfId="0" applyNumberFormat="1" applyFont="1" applyFill="1" applyAlignment="1">
      <alignment vertical="center"/>
    </xf>
    <xf numFmtId="0" fontId="32" fillId="0" borderId="31" xfId="0" applyFont="1" applyFill="1" applyBorder="1" applyAlignment="1">
      <alignment horizontal="center" vertical="center" shrinkToFit="1"/>
    </xf>
    <xf numFmtId="0" fontId="2" fillId="0" borderId="25" xfId="115" applyFont="1" applyFill="1" applyBorder="1" applyAlignment="1">
      <alignment horizontal="center" vertical="center" shrinkToFit="1"/>
      <protection/>
    </xf>
    <xf numFmtId="180" fontId="8" fillId="0" borderId="19" xfId="115" applyNumberFormat="1" applyFont="1" applyFill="1" applyBorder="1" applyAlignment="1">
      <alignment horizontal="center" vertical="center" shrinkToFit="1"/>
      <protection/>
    </xf>
    <xf numFmtId="0" fontId="8" fillId="0" borderId="19" xfId="115" applyFont="1" applyFill="1" applyBorder="1" applyAlignment="1">
      <alignment horizontal="center" vertical="center" wrapText="1" shrinkToFit="1"/>
      <protection/>
    </xf>
    <xf numFmtId="0" fontId="8" fillId="0" borderId="19" xfId="115" applyFont="1" applyFill="1" applyBorder="1" applyAlignment="1">
      <alignment horizontal="center" vertical="center" shrinkToFit="1"/>
      <protection/>
    </xf>
    <xf numFmtId="177" fontId="8" fillId="0" borderId="19" xfId="115" applyNumberFormat="1" applyFont="1" applyFill="1" applyBorder="1" applyAlignment="1">
      <alignment horizontal="right" vertical="center" wrapText="1" indent="1" shrinkToFit="1"/>
      <protection/>
    </xf>
    <xf numFmtId="223" fontId="8" fillId="0" borderId="19" xfId="115" applyNumberFormat="1" applyFont="1" applyFill="1" applyBorder="1" applyAlignment="1">
      <alignment horizontal="center" vertical="center" shrinkToFit="1"/>
      <protection/>
    </xf>
    <xf numFmtId="176" fontId="8" fillId="0" borderId="19" xfId="115" applyNumberFormat="1" applyFont="1" applyFill="1" applyBorder="1" applyAlignment="1">
      <alignment horizontal="right" vertical="center" wrapText="1" indent="2" shrinkToFit="1"/>
      <protection/>
    </xf>
    <xf numFmtId="9" fontId="8" fillId="0" borderId="19" xfId="115" applyNumberFormat="1" applyFont="1" applyFill="1" applyBorder="1" applyAlignment="1">
      <alignment horizontal="center" vertical="center" shrinkToFit="1"/>
      <protection/>
    </xf>
    <xf numFmtId="191" fontId="8" fillId="0" borderId="25" xfId="115" applyNumberFormat="1" applyFont="1" applyFill="1" applyBorder="1" applyAlignment="1">
      <alignment horizontal="center" vertical="center"/>
      <protection/>
    </xf>
    <xf numFmtId="0" fontId="8" fillId="0" borderId="15" xfId="115" applyFont="1" applyFill="1" applyBorder="1" applyAlignment="1">
      <alignment horizontal="center" vertical="center" shrinkToFit="1"/>
      <protection/>
    </xf>
    <xf numFmtId="180" fontId="8" fillId="0" borderId="31" xfId="115" applyNumberFormat="1" applyFont="1" applyFill="1" applyBorder="1" applyAlignment="1">
      <alignment horizontal="center" vertical="center" shrinkToFit="1"/>
      <protection/>
    </xf>
    <xf numFmtId="0" fontId="8" fillId="0" borderId="31" xfId="115" applyFont="1" applyFill="1" applyBorder="1" applyAlignment="1">
      <alignment horizontal="center" vertical="center" wrapText="1" shrinkToFit="1"/>
      <protection/>
    </xf>
    <xf numFmtId="0" fontId="8" fillId="0" borderId="31" xfId="115" applyFont="1" applyFill="1" applyBorder="1" applyAlignment="1">
      <alignment horizontal="center" vertical="center" shrinkToFit="1"/>
      <protection/>
    </xf>
    <xf numFmtId="177" fontId="8" fillId="0" borderId="31" xfId="115" applyNumberFormat="1" applyFont="1" applyFill="1" applyBorder="1" applyAlignment="1">
      <alignment horizontal="right" vertical="center" wrapText="1" indent="1" shrinkToFit="1"/>
      <protection/>
    </xf>
    <xf numFmtId="223" fontId="8" fillId="0" borderId="31" xfId="0" applyNumberFormat="1" applyFont="1" applyFill="1" applyBorder="1" applyAlignment="1">
      <alignment horizontal="center" vertical="center" shrinkToFit="1"/>
    </xf>
    <xf numFmtId="176" fontId="8" fillId="0" borderId="31" xfId="0" applyNumberFormat="1" applyFont="1" applyFill="1" applyBorder="1" applyAlignment="1">
      <alignment horizontal="right" vertical="center" wrapText="1" indent="2" shrinkToFit="1"/>
    </xf>
    <xf numFmtId="9" fontId="8" fillId="0" borderId="31" xfId="0" applyNumberFormat="1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177" fontId="8" fillId="0" borderId="31" xfId="0" applyNumberFormat="1" applyFont="1" applyFill="1" applyBorder="1" applyAlignment="1">
      <alignment horizontal="right" vertical="center" wrapText="1" indent="1" shrinkToFit="1"/>
    </xf>
    <xf numFmtId="0" fontId="2" fillId="0" borderId="0" xfId="0" applyFont="1" applyFill="1" applyBorder="1" applyAlignment="1">
      <alignment horizontal="center" vertical="center" shrinkToFit="1"/>
    </xf>
    <xf numFmtId="180" fontId="8" fillId="0" borderId="20" xfId="115" applyNumberFormat="1" applyFont="1" applyFill="1" applyBorder="1" applyAlignment="1">
      <alignment horizontal="center" vertical="center" shrinkToFit="1"/>
      <protection/>
    </xf>
    <xf numFmtId="0" fontId="8" fillId="0" borderId="20" xfId="115" applyFont="1" applyFill="1" applyBorder="1" applyAlignment="1">
      <alignment horizontal="center" vertical="center" shrinkToFit="1"/>
      <protection/>
    </xf>
    <xf numFmtId="177" fontId="8" fillId="0" borderId="20" xfId="115" applyNumberFormat="1" applyFont="1" applyFill="1" applyBorder="1" applyAlignment="1">
      <alignment horizontal="right" vertical="center" wrapText="1" indent="1" shrinkToFit="1"/>
      <protection/>
    </xf>
    <xf numFmtId="223" fontId="8" fillId="0" borderId="20" xfId="87" applyNumberFormat="1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right" vertical="center" wrapText="1" indent="2" shrinkToFit="1"/>
    </xf>
    <xf numFmtId="9" fontId="8" fillId="0" borderId="20" xfId="0" applyNumberFormat="1" applyFont="1" applyFill="1" applyBorder="1" applyAlignment="1">
      <alignment horizontal="center" vertical="center" shrinkToFit="1"/>
    </xf>
    <xf numFmtId="0" fontId="58" fillId="0" borderId="31" xfId="0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right" vertical="center" wrapText="1" indent="2" shrinkToFit="1"/>
    </xf>
    <xf numFmtId="0" fontId="8" fillId="0" borderId="22" xfId="0" applyFont="1" applyFill="1" applyBorder="1" applyAlignment="1">
      <alignment horizontal="center" vertical="center" shrinkToFit="1"/>
    </xf>
    <xf numFmtId="0" fontId="32" fillId="0" borderId="20" xfId="0" applyFont="1" applyFill="1" applyBorder="1" applyAlignment="1">
      <alignment horizontal="center" vertical="center" shrinkToFit="1"/>
    </xf>
    <xf numFmtId="0" fontId="2" fillId="0" borderId="0" xfId="115" applyFont="1" applyFill="1" applyAlignment="1">
      <alignment horizontal="center" vertical="center" shrinkToFit="1"/>
      <protection/>
    </xf>
    <xf numFmtId="176" fontId="8" fillId="0" borderId="31" xfId="115" applyNumberFormat="1" applyFont="1" applyFill="1" applyBorder="1" applyAlignment="1">
      <alignment horizontal="center" vertical="center" shrinkToFit="1"/>
      <protection/>
    </xf>
    <xf numFmtId="223" fontId="8" fillId="0" borderId="31" xfId="115" applyNumberFormat="1" applyFont="1" applyFill="1" applyBorder="1" applyAlignment="1">
      <alignment horizontal="center" vertical="center" shrinkToFit="1"/>
      <protection/>
    </xf>
    <xf numFmtId="0" fontId="8" fillId="0" borderId="31" xfId="115" applyFont="1" applyFill="1" applyBorder="1" applyAlignment="1">
      <alignment horizontal="right" vertical="center" wrapText="1" indent="2" shrinkToFit="1"/>
      <protection/>
    </xf>
    <xf numFmtId="9" fontId="8" fillId="0" borderId="31" xfId="115" applyNumberFormat="1" applyFont="1" applyFill="1" applyBorder="1" applyAlignment="1">
      <alignment horizontal="center" vertical="center" shrinkToFit="1"/>
      <protection/>
    </xf>
    <xf numFmtId="0" fontId="32" fillId="0" borderId="22" xfId="0" applyFont="1" applyFill="1" applyBorder="1" applyAlignment="1">
      <alignment horizontal="center" vertical="center" shrinkToFit="1"/>
    </xf>
    <xf numFmtId="0" fontId="32" fillId="0" borderId="30" xfId="0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77" fontId="0" fillId="0" borderId="31" xfId="95" applyNumberFormat="1" applyFont="1" applyFill="1" applyBorder="1" applyAlignment="1">
      <alignment horizontal="center" vertical="center"/>
    </xf>
    <xf numFmtId="177" fontId="0" fillId="0" borderId="31" xfId="0" applyNumberFormat="1" applyFont="1" applyFill="1" applyBorder="1" applyAlignment="1">
      <alignment horizontal="right" vertical="center" indent="2"/>
    </xf>
    <xf numFmtId="223" fontId="12" fillId="0" borderId="31" xfId="0" applyNumberFormat="1" applyFont="1" applyFill="1" applyBorder="1" applyAlignment="1">
      <alignment horizontal="center" vertical="center" shrinkToFit="1"/>
    </xf>
    <xf numFmtId="41" fontId="0" fillId="0" borderId="31" xfId="95" applyFont="1" applyFill="1" applyBorder="1" applyAlignment="1">
      <alignment horizontal="right" vertical="center" wrapText="1" indent="2"/>
    </xf>
    <xf numFmtId="9" fontId="12" fillId="0" borderId="31" xfId="0" applyNumberFormat="1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/>
    </xf>
    <xf numFmtId="223" fontId="12" fillId="0" borderId="31" xfId="87" applyNumberFormat="1" applyFont="1" applyFill="1" applyBorder="1" applyAlignment="1">
      <alignment horizontal="center" vertical="center"/>
    </xf>
    <xf numFmtId="9" fontId="12" fillId="0" borderId="31" xfId="87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 quotePrefix="1">
      <alignment horizontal="center"/>
    </xf>
    <xf numFmtId="0" fontId="0" fillId="0" borderId="26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177" fontId="0" fillId="0" borderId="31" xfId="95" applyNumberFormat="1" applyFill="1" applyBorder="1" applyAlignment="1">
      <alignment horizontal="center" vertical="center"/>
    </xf>
    <xf numFmtId="177" fontId="0" fillId="0" borderId="31" xfId="0" applyNumberFormat="1" applyFont="1" applyFill="1" applyBorder="1" applyAlignment="1">
      <alignment horizontal="right" vertical="center" wrapText="1" indent="2"/>
    </xf>
    <xf numFmtId="223" fontId="8" fillId="0" borderId="31" xfId="87" applyNumberFormat="1" applyFont="1" applyFill="1" applyBorder="1" applyAlignment="1">
      <alignment horizontal="center" vertical="center"/>
    </xf>
    <xf numFmtId="9" fontId="8" fillId="0" borderId="31" xfId="87" applyNumberFormat="1" applyFont="1" applyFill="1" applyBorder="1" applyAlignment="1">
      <alignment horizontal="center" vertical="center"/>
    </xf>
    <xf numFmtId="186" fontId="12" fillId="27" borderId="0" xfId="0" applyNumberFormat="1" applyFont="1" applyFill="1" applyAlignment="1">
      <alignment vertical="center" shrinkToFit="1"/>
    </xf>
    <xf numFmtId="0" fontId="12" fillId="27" borderId="0" xfId="0" applyFont="1" applyFill="1" applyAlignment="1">
      <alignment vertical="center" shrinkToFit="1"/>
    </xf>
    <xf numFmtId="0" fontId="89" fillId="27" borderId="0" xfId="0" applyFont="1" applyFill="1" applyAlignment="1">
      <alignment/>
    </xf>
    <xf numFmtId="41" fontId="16" fillId="0" borderId="25" xfId="95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41" fontId="16" fillId="0" borderId="31" xfId="95" applyFont="1" applyFill="1" applyBorder="1" applyAlignment="1">
      <alignment horizontal="center" vertical="center"/>
    </xf>
    <xf numFmtId="177" fontId="16" fillId="0" borderId="31" xfId="0" applyNumberFormat="1" applyFont="1" applyFill="1" applyBorder="1" applyAlignment="1">
      <alignment horizontal="right" vertical="center" wrapText="1" indent="1"/>
    </xf>
    <xf numFmtId="223" fontId="16" fillId="0" borderId="31" xfId="95" applyNumberFormat="1" applyFont="1" applyFill="1" applyBorder="1" applyAlignment="1">
      <alignment horizontal="center" vertical="center"/>
    </xf>
    <xf numFmtId="3" fontId="16" fillId="0" borderId="31" xfId="0" applyNumberFormat="1" applyFont="1" applyFill="1" applyBorder="1" applyAlignment="1">
      <alignment horizontal="right" vertical="center" wrapText="1" indent="2"/>
    </xf>
    <xf numFmtId="9" fontId="16" fillId="0" borderId="31" xfId="95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shrinkToFit="1"/>
    </xf>
    <xf numFmtId="177" fontId="16" fillId="0" borderId="31" xfId="95" applyNumberFormat="1" applyFont="1" applyFill="1" applyBorder="1" applyAlignment="1">
      <alignment horizontal="right" vertical="center" wrapText="1" indent="1"/>
    </xf>
    <xf numFmtId="0" fontId="16" fillId="0" borderId="19" xfId="0" applyFont="1" applyFill="1" applyBorder="1" applyAlignment="1">
      <alignment horizontal="center" vertical="center" shrinkToFit="1"/>
    </xf>
    <xf numFmtId="223" fontId="16" fillId="0" borderId="31" xfId="87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right" vertical="center" wrapText="1" indent="2"/>
    </xf>
    <xf numFmtId="9" fontId="16" fillId="0" borderId="31" xfId="87" applyNumberFormat="1" applyFont="1" applyFill="1" applyBorder="1" applyAlignment="1">
      <alignment horizontal="center" vertical="center"/>
    </xf>
    <xf numFmtId="0" fontId="16" fillId="0" borderId="31" xfId="95" applyNumberFormat="1" applyFont="1" applyFill="1" applyBorder="1" applyAlignment="1">
      <alignment horizontal="center" vertical="center"/>
    </xf>
    <xf numFmtId="41" fontId="16" fillId="0" borderId="31" xfId="95" applyFont="1" applyFill="1" applyBorder="1" applyAlignment="1">
      <alignment horizontal="right" vertical="center" wrapText="1" indent="1"/>
    </xf>
    <xf numFmtId="0" fontId="16" fillId="0" borderId="31" xfId="0" applyFont="1" applyFill="1" applyBorder="1" applyAlignment="1">
      <alignment horizontal="center" vertical="center" shrinkToFit="1"/>
    </xf>
    <xf numFmtId="41" fontId="16" fillId="0" borderId="26" xfId="95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177" fontId="16" fillId="0" borderId="31" xfId="0" applyNumberFormat="1" applyFont="1" applyFill="1" applyBorder="1" applyAlignment="1">
      <alignment horizontal="right" vertical="center" wrapText="1" indent="2" shrinkToFit="1"/>
    </xf>
    <xf numFmtId="177" fontId="16" fillId="0" borderId="31" xfId="0" applyNumberFormat="1" applyFont="1" applyFill="1" applyBorder="1" applyAlignment="1">
      <alignment horizontal="right" vertical="center" wrapText="1" indent="1" shrinkToFit="1"/>
    </xf>
    <xf numFmtId="177" fontId="16" fillId="0" borderId="31" xfId="95" applyNumberFormat="1" applyFont="1" applyFill="1" applyBorder="1" applyAlignment="1">
      <alignment horizontal="right" vertical="center" wrapText="1" indent="2"/>
    </xf>
    <xf numFmtId="0" fontId="16" fillId="0" borderId="31" xfId="0" applyFont="1" applyFill="1" applyBorder="1" applyAlignment="1">
      <alignment horizontal="right" vertical="center" wrapText="1" indent="2" shrinkToFit="1"/>
    </xf>
    <xf numFmtId="223" fontId="16" fillId="0" borderId="31" xfId="0" applyNumberFormat="1" applyFont="1" applyFill="1" applyBorder="1" applyAlignment="1">
      <alignment horizontal="center" vertical="center" shrinkToFit="1"/>
    </xf>
    <xf numFmtId="9" fontId="16" fillId="0" borderId="31" xfId="0" applyNumberFormat="1" applyFont="1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horizontal="center" vertical="center" shrinkToFit="1"/>
    </xf>
    <xf numFmtId="176" fontId="16" fillId="0" borderId="31" xfId="115" applyNumberFormat="1" applyFont="1" applyFill="1" applyBorder="1" applyAlignment="1">
      <alignment horizontal="right" vertical="center" wrapText="1" indent="2" shrinkToFit="1"/>
      <protection/>
    </xf>
    <xf numFmtId="0" fontId="16" fillId="0" borderId="31" xfId="115" applyFont="1" applyFill="1" applyBorder="1" applyAlignment="1">
      <alignment horizontal="center" vertical="center" shrinkToFit="1"/>
      <protection/>
    </xf>
    <xf numFmtId="177" fontId="16" fillId="0" borderId="31" xfId="115" applyNumberFormat="1" applyFont="1" applyFill="1" applyBorder="1" applyAlignment="1">
      <alignment horizontal="right" vertical="center" wrapText="1" indent="1" shrinkToFit="1"/>
      <protection/>
    </xf>
    <xf numFmtId="223" fontId="16" fillId="0" borderId="31" xfId="115" applyNumberFormat="1" applyFont="1" applyFill="1" applyBorder="1" applyAlignment="1">
      <alignment horizontal="center" vertical="center" shrinkToFit="1"/>
      <protection/>
    </xf>
    <xf numFmtId="0" fontId="16" fillId="0" borderId="31" xfId="115" applyFont="1" applyFill="1" applyBorder="1" applyAlignment="1">
      <alignment horizontal="right" vertical="center" wrapText="1" indent="2" shrinkToFit="1"/>
      <protection/>
    </xf>
    <xf numFmtId="9" fontId="16" fillId="0" borderId="31" xfId="115" applyNumberFormat="1" applyFont="1" applyFill="1" applyBorder="1" applyAlignment="1">
      <alignment horizontal="center" vertical="center" shrinkToFit="1"/>
      <protection/>
    </xf>
    <xf numFmtId="191" fontId="16" fillId="0" borderId="31" xfId="115" applyNumberFormat="1" applyFont="1" applyFill="1" applyBorder="1" applyAlignment="1">
      <alignment horizontal="center" vertical="center"/>
      <protection/>
    </xf>
    <xf numFmtId="0" fontId="16" fillId="0" borderId="19" xfId="115" applyFont="1" applyFill="1" applyBorder="1" applyAlignment="1">
      <alignment horizontal="center" vertical="center" shrinkToFit="1"/>
      <protection/>
    </xf>
    <xf numFmtId="41" fontId="16" fillId="0" borderId="31" xfId="95" applyFont="1" applyFill="1" applyBorder="1" applyAlignment="1">
      <alignment horizontal="right" vertical="center" wrapText="1" indent="2"/>
    </xf>
    <xf numFmtId="0" fontId="12" fillId="0" borderId="0" xfId="0" applyFont="1" applyAlignment="1">
      <alignment/>
    </xf>
    <xf numFmtId="3" fontId="16" fillId="0" borderId="31" xfId="95" applyNumberFormat="1" applyFont="1" applyFill="1" applyBorder="1" applyAlignment="1">
      <alignment horizontal="center" vertical="center"/>
    </xf>
    <xf numFmtId="0" fontId="80" fillId="27" borderId="0" xfId="0" applyFont="1" applyFill="1" applyAlignment="1">
      <alignment vertical="center"/>
    </xf>
    <xf numFmtId="176" fontId="8" fillId="0" borderId="31" xfId="0" applyNumberFormat="1" applyFont="1" applyFill="1" applyBorder="1" applyAlignment="1">
      <alignment horizontal="right" vertical="center" wrapText="1" indent="2"/>
    </xf>
    <xf numFmtId="176" fontId="8" fillId="0" borderId="31" xfId="0" applyNumberFormat="1" applyFont="1" applyFill="1" applyBorder="1" applyAlignment="1">
      <alignment horizontal="right" vertical="center" wrapText="1" indent="1"/>
    </xf>
    <xf numFmtId="178" fontId="8" fillId="0" borderId="31" xfId="0" applyNumberFormat="1" applyFont="1" applyFill="1" applyBorder="1" applyAlignment="1">
      <alignment horizontal="right" vertical="center" wrapText="1" indent="2"/>
    </xf>
    <xf numFmtId="178" fontId="8" fillId="0" borderId="31" xfId="0" applyNumberFormat="1" applyFont="1" applyFill="1" applyBorder="1" applyAlignment="1">
      <alignment horizontal="right" vertical="center" wrapText="1" indent="1"/>
    </xf>
    <xf numFmtId="184" fontId="8" fillId="0" borderId="31" xfId="0" applyNumberFormat="1" applyFont="1" applyFill="1" applyBorder="1" applyAlignment="1">
      <alignment horizontal="right" vertical="center" wrapText="1" indent="2"/>
    </xf>
    <xf numFmtId="184" fontId="8" fillId="0" borderId="31" xfId="0" applyNumberFormat="1" applyFont="1" applyFill="1" applyBorder="1" applyAlignment="1">
      <alignment horizontal="right" vertical="center" wrapText="1" indent="1"/>
    </xf>
    <xf numFmtId="0" fontId="32" fillId="0" borderId="25" xfId="0" applyFont="1" applyFill="1" applyBorder="1" applyAlignment="1">
      <alignment horizontal="center" vertical="center"/>
    </xf>
    <xf numFmtId="184" fontId="32" fillId="0" borderId="31" xfId="0" applyNumberFormat="1" applyFont="1" applyFill="1" applyBorder="1" applyAlignment="1">
      <alignment horizontal="right" vertical="center" wrapText="1" indent="2"/>
    </xf>
    <xf numFmtId="178" fontId="32" fillId="0" borderId="31" xfId="0" applyNumberFormat="1" applyFont="1" applyFill="1" applyBorder="1" applyAlignment="1">
      <alignment horizontal="right" vertical="center" wrapText="1" indent="1"/>
    </xf>
    <xf numFmtId="0" fontId="32" fillId="0" borderId="15" xfId="0" applyFont="1" applyFill="1" applyBorder="1" applyAlignment="1">
      <alignment horizontal="center" vertical="center"/>
    </xf>
    <xf numFmtId="178" fontId="32" fillId="0" borderId="31" xfId="0" applyNumberFormat="1" applyFont="1" applyFill="1" applyBorder="1" applyAlignment="1">
      <alignment horizontal="right" vertical="center" wrapText="1" indent="2"/>
    </xf>
    <xf numFmtId="0" fontId="2" fillId="0" borderId="2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209" fontId="8" fillId="0" borderId="31" xfId="0" applyNumberFormat="1" applyFont="1" applyFill="1" applyBorder="1" applyAlignment="1">
      <alignment horizontal="right" vertical="center" wrapText="1" indent="1"/>
    </xf>
    <xf numFmtId="178" fontId="2" fillId="0" borderId="31" xfId="0" applyNumberFormat="1" applyFont="1" applyFill="1" applyBorder="1" applyAlignment="1">
      <alignment horizontal="right" vertical="center" wrapText="1" indent="1"/>
    </xf>
    <xf numFmtId="0" fontId="2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201" fontId="8" fillId="0" borderId="31" xfId="0" applyNumberFormat="1" applyFont="1" applyFill="1" applyBorder="1" applyAlignment="1">
      <alignment horizontal="right" vertical="center" wrapText="1" indent="2"/>
    </xf>
    <xf numFmtId="178" fontId="8" fillId="0" borderId="31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/>
    </xf>
    <xf numFmtId="176" fontId="8" fillId="0" borderId="31" xfId="0" applyNumberFormat="1" applyFont="1" applyFill="1" applyBorder="1" applyAlignment="1">
      <alignment horizontal="right" wrapText="1" indent="2"/>
    </xf>
    <xf numFmtId="176" fontId="8" fillId="0" borderId="31" xfId="0" applyNumberFormat="1" applyFont="1" applyFill="1" applyBorder="1" applyAlignment="1">
      <alignment horizontal="right" wrapText="1" indent="1"/>
    </xf>
    <xf numFmtId="178" fontId="8" fillId="0" borderId="31" xfId="0" applyNumberFormat="1" applyFont="1" applyFill="1" applyBorder="1" applyAlignment="1">
      <alignment horizontal="right" wrapText="1" indent="1"/>
    </xf>
    <xf numFmtId="0" fontId="2" fillId="0" borderId="15" xfId="0" applyFont="1" applyFill="1" applyBorder="1" applyAlignment="1" quotePrefix="1">
      <alignment horizontal="center" vertical="center" shrinkToFit="1"/>
    </xf>
    <xf numFmtId="178" fontId="8" fillId="0" borderId="31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shrinkToFit="1"/>
    </xf>
    <xf numFmtId="176" fontId="8" fillId="0" borderId="31" xfId="0" applyNumberFormat="1" applyFont="1" applyFill="1" applyBorder="1" applyAlignment="1">
      <alignment horizontal="right" vertical="center" wrapText="1" indent="1" shrinkToFit="1"/>
    </xf>
    <xf numFmtId="178" fontId="8" fillId="0" borderId="31" xfId="0" applyNumberFormat="1" applyFont="1" applyFill="1" applyBorder="1" applyAlignment="1">
      <alignment horizontal="right" vertical="center" wrapText="1" indent="1" shrinkToFit="1"/>
    </xf>
    <xf numFmtId="0" fontId="15" fillId="0" borderId="25" xfId="0" applyFont="1" applyFill="1" applyBorder="1" applyAlignment="1">
      <alignment horizontal="center" vertical="center"/>
    </xf>
    <xf numFmtId="176" fontId="15" fillId="0" borderId="31" xfId="0" applyNumberFormat="1" applyFont="1" applyFill="1" applyBorder="1" applyAlignment="1">
      <alignment horizontal="right" vertical="center" wrapText="1" indent="1"/>
    </xf>
    <xf numFmtId="209" fontId="15" fillId="0" borderId="31" xfId="0" applyNumberFormat="1" applyFont="1" applyFill="1" applyBorder="1" applyAlignment="1">
      <alignment horizontal="right" vertical="center" wrapText="1" indent="1"/>
    </xf>
    <xf numFmtId="0" fontId="15" fillId="0" borderId="20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182" fontId="56" fillId="0" borderId="31" xfId="0" applyNumberFormat="1" applyFont="1" applyFill="1" applyBorder="1" applyAlignment="1">
      <alignment horizontal="right" vertical="center" wrapText="1" indent="2"/>
    </xf>
    <xf numFmtId="182" fontId="56" fillId="0" borderId="31" xfId="0" applyNumberFormat="1" applyFont="1" applyFill="1" applyBorder="1" applyAlignment="1">
      <alignment horizontal="right" vertical="center" wrapText="1" indent="1"/>
    </xf>
    <xf numFmtId="0" fontId="56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182" fontId="15" fillId="0" borderId="31" xfId="0" applyNumberFormat="1" applyFont="1" applyFill="1" applyBorder="1" applyAlignment="1">
      <alignment horizontal="right" vertical="center" wrapText="1" indent="2"/>
    </xf>
    <xf numFmtId="182" fontId="15" fillId="0" borderId="31" xfId="0" applyNumberFormat="1" applyFont="1" applyFill="1" applyBorder="1" applyAlignment="1">
      <alignment horizontal="right" vertical="center" wrapText="1" indent="1"/>
    </xf>
    <xf numFmtId="209" fontId="15" fillId="0" borderId="31" xfId="0" applyNumberFormat="1" applyFont="1" applyFill="1" applyBorder="1" applyAlignment="1">
      <alignment horizontal="right" vertical="center" wrapText="1" indent="2"/>
    </xf>
    <xf numFmtId="184" fontId="15" fillId="0" borderId="31" xfId="0" applyNumberFormat="1" applyFont="1" applyFill="1" applyBorder="1" applyAlignment="1">
      <alignment horizontal="right" vertical="center" wrapText="1" indent="1"/>
    </xf>
    <xf numFmtId="184" fontId="15" fillId="0" borderId="31" xfId="0" applyNumberFormat="1" applyFont="1" applyFill="1" applyBorder="1" applyAlignment="1">
      <alignment horizontal="right" vertical="center" wrapText="1" indent="2"/>
    </xf>
    <xf numFmtId="0" fontId="57" fillId="0" borderId="19" xfId="0" applyFont="1" applyFill="1" applyBorder="1" applyAlignment="1">
      <alignment horizontal="center" vertical="center"/>
    </xf>
    <xf numFmtId="176" fontId="15" fillId="0" borderId="31" xfId="0" applyNumberFormat="1" applyFont="1" applyFill="1" applyBorder="1" applyAlignment="1">
      <alignment horizontal="right" vertical="center" wrapText="1" indent="2"/>
    </xf>
    <xf numFmtId="0" fontId="11" fillId="0" borderId="19" xfId="0" applyFont="1" applyFill="1" applyBorder="1" applyAlignment="1">
      <alignment horizontal="center" vertical="center" shrinkToFit="1"/>
    </xf>
    <xf numFmtId="184" fontId="56" fillId="0" borderId="31" xfId="0" applyNumberFormat="1" applyFont="1" applyFill="1" applyBorder="1" applyAlignment="1">
      <alignment horizontal="right" vertical="center" wrapText="1" indent="1"/>
    </xf>
    <xf numFmtId="178" fontId="56" fillId="0" borderId="31" xfId="0" applyNumberFormat="1" applyFont="1" applyFill="1" applyBorder="1" applyAlignment="1">
      <alignment horizontal="right" vertical="center" wrapText="1" indent="1"/>
    </xf>
    <xf numFmtId="0" fontId="57" fillId="0" borderId="25" xfId="0" applyFont="1" applyFill="1" applyBorder="1" applyAlignment="1">
      <alignment horizontal="center" vertical="center"/>
    </xf>
    <xf numFmtId="178" fontId="15" fillId="0" borderId="31" xfId="0" applyNumberFormat="1" applyFont="1" applyFill="1" applyBorder="1" applyAlignment="1">
      <alignment horizontal="right" vertical="center" wrapText="1" indent="1"/>
    </xf>
    <xf numFmtId="0" fontId="57" fillId="0" borderId="26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 shrinkToFit="1"/>
    </xf>
    <xf numFmtId="178" fontId="8" fillId="0" borderId="26" xfId="0" applyNumberFormat="1" applyFont="1" applyFill="1" applyBorder="1" applyAlignment="1">
      <alignment horizontal="right" vertical="center" wrapText="1" indent="4" shrinkToFit="1"/>
    </xf>
    <xf numFmtId="0" fontId="2" fillId="0" borderId="15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 horizontal="right" vertical="center"/>
    </xf>
    <xf numFmtId="0" fontId="57" fillId="27" borderId="27" xfId="0" applyFont="1" applyFill="1" applyBorder="1" applyAlignment="1">
      <alignment vertical="center"/>
    </xf>
    <xf numFmtId="184" fontId="15" fillId="0" borderId="31" xfId="0" applyNumberFormat="1" applyFont="1" applyFill="1" applyBorder="1" applyAlignment="1">
      <alignment horizontal="right" vertical="center" wrapText="1" indent="4"/>
    </xf>
    <xf numFmtId="178" fontId="15" fillId="0" borderId="31" xfId="0" applyNumberFormat="1" applyFont="1" applyFill="1" applyBorder="1" applyAlignment="1">
      <alignment horizontal="right" vertical="center" wrapText="1" indent="4"/>
    </xf>
    <xf numFmtId="184" fontId="56" fillId="0" borderId="31" xfId="0" applyNumberFormat="1" applyFont="1" applyFill="1" applyBorder="1" applyAlignment="1">
      <alignment horizontal="right" vertical="center" wrapText="1" indent="4"/>
    </xf>
    <xf numFmtId="209" fontId="15" fillId="0" borderId="31" xfId="0" applyNumberFormat="1" applyFont="1" applyFill="1" applyBorder="1" applyAlignment="1">
      <alignment horizontal="right" vertical="center" wrapText="1" indent="4"/>
    </xf>
    <xf numFmtId="0" fontId="57" fillId="0" borderId="15" xfId="0" applyFont="1" applyFill="1" applyBorder="1" applyAlignment="1">
      <alignment vertical="center"/>
    </xf>
    <xf numFmtId="177" fontId="8" fillId="0" borderId="31" xfId="0" applyNumberFormat="1" applyFont="1" applyFill="1" applyBorder="1" applyAlignment="1">
      <alignment horizontal="right" vertical="center" wrapText="1" indent="3" shrinkToFit="1"/>
    </xf>
    <xf numFmtId="3" fontId="8" fillId="0" borderId="31" xfId="0" applyNumberFormat="1" applyFont="1" applyFill="1" applyBorder="1" applyAlignment="1">
      <alignment horizontal="right" vertical="center" wrapText="1" indent="2"/>
    </xf>
    <xf numFmtId="178" fontId="8" fillId="0" borderId="31" xfId="0" applyNumberFormat="1" applyFont="1" applyFill="1" applyBorder="1" applyAlignment="1">
      <alignment horizontal="right" vertical="center" wrapText="1" indent="3"/>
    </xf>
    <xf numFmtId="178" fontId="32" fillId="0" borderId="31" xfId="0" applyNumberFormat="1" applyFont="1" applyFill="1" applyBorder="1" applyAlignment="1">
      <alignment horizontal="right" vertical="center" wrapText="1" indent="3" shrinkToFit="1"/>
    </xf>
    <xf numFmtId="178" fontId="32" fillId="0" borderId="31" xfId="0" applyNumberFormat="1" applyFont="1" applyFill="1" applyBorder="1" applyAlignment="1">
      <alignment horizontal="right" vertical="center" wrapText="1" indent="2" shrinkToFit="1"/>
    </xf>
    <xf numFmtId="177" fontId="8" fillId="0" borderId="31" xfId="95" applyNumberFormat="1" applyFont="1" applyFill="1" applyBorder="1" applyAlignment="1">
      <alignment horizontal="right" vertical="center" wrapText="1" indent="3" shrinkToFit="1"/>
    </xf>
    <xf numFmtId="177" fontId="8" fillId="0" borderId="31" xfId="95" applyNumberFormat="1" applyFont="1" applyFill="1" applyBorder="1" applyAlignment="1">
      <alignment horizontal="right" vertical="center" wrapText="1" indent="2" shrinkToFit="1"/>
    </xf>
    <xf numFmtId="178" fontId="8" fillId="0" borderId="31" xfId="0" applyNumberFormat="1" applyFont="1" applyFill="1" applyBorder="1" applyAlignment="1">
      <alignment horizontal="right" vertical="center" wrapText="1" indent="3" shrinkToFit="1"/>
    </xf>
    <xf numFmtId="178" fontId="32" fillId="0" borderId="31" xfId="0" applyNumberFormat="1" applyFont="1" applyFill="1" applyBorder="1" applyAlignment="1">
      <alignment horizontal="center" vertical="center"/>
    </xf>
    <xf numFmtId="0" fontId="28" fillId="27" borderId="0" xfId="0" applyFont="1" applyFill="1" applyAlignment="1">
      <alignment vertical="center"/>
    </xf>
    <xf numFmtId="182" fontId="32" fillId="27" borderId="29" xfId="0" applyNumberFormat="1" applyFont="1" applyFill="1" applyBorder="1" applyAlignment="1">
      <alignment horizontal="center" vertical="center" wrapText="1" shrinkToFit="1"/>
    </xf>
    <xf numFmtId="182" fontId="32" fillId="27" borderId="24" xfId="0" applyNumberFormat="1" applyFont="1" applyFill="1" applyBorder="1" applyAlignment="1">
      <alignment horizontal="center" vertical="center" wrapText="1" shrinkToFit="1"/>
    </xf>
    <xf numFmtId="178" fontId="32" fillId="27" borderId="24" xfId="0" applyNumberFormat="1" applyFont="1" applyFill="1" applyBorder="1" applyAlignment="1">
      <alignment horizontal="center" vertical="center" wrapText="1" shrinkToFit="1"/>
    </xf>
    <xf numFmtId="178" fontId="32" fillId="27" borderId="26" xfId="0" applyNumberFormat="1" applyFont="1" applyFill="1" applyBorder="1" applyAlignment="1">
      <alignment horizontal="center" vertical="center" wrapText="1"/>
    </xf>
    <xf numFmtId="182" fontId="32" fillId="27" borderId="24" xfId="0" applyNumberFormat="1" applyFont="1" applyFill="1" applyBorder="1" applyAlignment="1">
      <alignment horizontal="center" vertical="center" wrapText="1"/>
    </xf>
    <xf numFmtId="182" fontId="32" fillId="27" borderId="26" xfId="0" applyNumberFormat="1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184" fontId="8" fillId="0" borderId="2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right" vertical="center" wrapText="1" indent="2"/>
    </xf>
    <xf numFmtId="0" fontId="17" fillId="0" borderId="23" xfId="0" applyFont="1" applyFill="1" applyBorder="1" applyAlignment="1">
      <alignment horizontal="center" vertical="center"/>
    </xf>
    <xf numFmtId="182" fontId="8" fillId="0" borderId="23" xfId="0" applyNumberFormat="1" applyFont="1" applyFill="1" applyBorder="1" applyAlignment="1">
      <alignment horizontal="center" vertical="center"/>
    </xf>
    <xf numFmtId="182" fontId="8" fillId="0" borderId="22" xfId="0" applyNumberFormat="1" applyFont="1" applyFill="1" applyBorder="1" applyAlignment="1">
      <alignment horizontal="right" vertical="center" wrapText="1" indent="2"/>
    </xf>
    <xf numFmtId="0" fontId="8" fillId="0" borderId="27" xfId="0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" vertical="center" shrinkToFit="1"/>
    </xf>
    <xf numFmtId="182" fontId="8" fillId="0" borderId="0" xfId="0" applyNumberFormat="1" applyFont="1" applyFill="1" applyBorder="1" applyAlignment="1">
      <alignment horizontal="right" vertical="center" wrapText="1" indent="2" shrinkToFit="1"/>
    </xf>
    <xf numFmtId="182" fontId="8" fillId="0" borderId="25" xfId="0" applyNumberFormat="1" applyFont="1" applyFill="1" applyBorder="1" applyAlignment="1">
      <alignment horizontal="right" vertical="center" wrapText="1" indent="2" shrinkToFit="1"/>
    </xf>
    <xf numFmtId="0" fontId="32" fillId="0" borderId="27" xfId="0" applyFont="1" applyFill="1" applyBorder="1" applyAlignment="1">
      <alignment horizontal="center" vertical="center"/>
    </xf>
    <xf numFmtId="184" fontId="32" fillId="0" borderId="0" xfId="0" applyNumberFormat="1" applyFont="1" applyFill="1" applyBorder="1" applyAlignment="1">
      <alignment horizontal="center" vertical="center"/>
    </xf>
    <xf numFmtId="182" fontId="32" fillId="0" borderId="0" xfId="0" applyNumberFormat="1" applyFont="1" applyFill="1" applyBorder="1" applyAlignment="1">
      <alignment horizontal="center" vertical="center" shrinkToFit="1"/>
    </xf>
    <xf numFmtId="182" fontId="32" fillId="0" borderId="0" xfId="0" applyNumberFormat="1" applyFont="1" applyFill="1" applyBorder="1" applyAlignment="1">
      <alignment horizontal="right" vertical="center" wrapText="1" indent="2" shrinkToFit="1"/>
    </xf>
    <xf numFmtId="182" fontId="32" fillId="0" borderId="25" xfId="0" applyNumberFormat="1" applyFont="1" applyFill="1" applyBorder="1" applyAlignment="1">
      <alignment horizontal="right" vertical="center" wrapText="1" indent="2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204" fontId="8" fillId="0" borderId="0" xfId="0" applyNumberFormat="1" applyFont="1" applyFill="1" applyBorder="1" applyAlignment="1">
      <alignment horizontal="right" vertical="center" wrapText="1" indent="2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/>
    </xf>
    <xf numFmtId="184" fontId="8" fillId="0" borderId="24" xfId="0" applyNumberFormat="1" applyFont="1" applyFill="1" applyBorder="1" applyAlignment="1">
      <alignment horizontal="center" vertical="center"/>
    </xf>
    <xf numFmtId="184" fontId="8" fillId="0" borderId="24" xfId="0" applyNumberFormat="1" applyFont="1" applyFill="1" applyBorder="1" applyAlignment="1">
      <alignment horizontal="center" vertical="center" shrinkToFit="1"/>
    </xf>
    <xf numFmtId="204" fontId="8" fillId="0" borderId="24" xfId="0" applyNumberFormat="1" applyFont="1" applyFill="1" applyBorder="1" applyAlignment="1">
      <alignment horizontal="right" vertical="center" wrapText="1" indent="2" shrinkToFit="1"/>
    </xf>
    <xf numFmtId="0" fontId="17" fillId="0" borderId="24" xfId="0" applyFont="1" applyFill="1" applyBorder="1" applyAlignment="1">
      <alignment horizontal="center" vertical="center"/>
    </xf>
    <xf numFmtId="182" fontId="8" fillId="0" borderId="24" xfId="0" applyNumberFormat="1" applyFont="1" applyFill="1" applyBorder="1" applyAlignment="1">
      <alignment horizontal="center" vertical="center" shrinkToFit="1"/>
    </xf>
    <xf numFmtId="182" fontId="8" fillId="0" borderId="26" xfId="0" applyNumberFormat="1" applyFont="1" applyFill="1" applyBorder="1" applyAlignment="1">
      <alignment horizontal="right" vertical="center" wrapText="1" indent="2" shrinkToFit="1"/>
    </xf>
    <xf numFmtId="182" fontId="8" fillId="0" borderId="28" xfId="0" applyNumberFormat="1" applyFont="1" applyFill="1" applyBorder="1" applyAlignment="1">
      <alignment horizontal="center" vertical="center" shrinkToFit="1"/>
    </xf>
    <xf numFmtId="182" fontId="8" fillId="0" borderId="23" xfId="0" applyNumberFormat="1" applyFont="1" applyFill="1" applyBorder="1" applyAlignment="1">
      <alignment horizontal="center" vertical="center" shrinkToFit="1"/>
    </xf>
    <xf numFmtId="182" fontId="8" fillId="0" borderId="23" xfId="0" applyNumberFormat="1" applyFont="1" applyFill="1" applyBorder="1" applyAlignment="1">
      <alignment horizontal="right" vertical="center" wrapText="1" indent="2" shrinkToFit="1"/>
    </xf>
    <xf numFmtId="182" fontId="8" fillId="0" borderId="22" xfId="0" applyNumberFormat="1" applyFont="1" applyFill="1" applyBorder="1" applyAlignment="1">
      <alignment horizontal="center" vertical="center" shrinkToFit="1"/>
    </xf>
    <xf numFmtId="182" fontId="8" fillId="0" borderId="27" xfId="0" applyNumberFormat="1" applyFont="1" applyFill="1" applyBorder="1" applyAlignment="1">
      <alignment horizontal="center" vertical="center" shrinkToFit="1"/>
    </xf>
    <xf numFmtId="182" fontId="8" fillId="0" borderId="0" xfId="0" applyNumberFormat="1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right" vertical="center" wrapText="1" indent="2"/>
    </xf>
    <xf numFmtId="182" fontId="8" fillId="0" borderId="25" xfId="0" applyNumberFormat="1" applyFont="1" applyFill="1" applyBorder="1" applyAlignment="1">
      <alignment horizontal="center" vertical="center"/>
    </xf>
    <xf numFmtId="182" fontId="32" fillId="0" borderId="27" xfId="0" applyNumberFormat="1" applyFont="1" applyFill="1" applyBorder="1" applyAlignment="1">
      <alignment horizontal="center" vertical="center" shrinkToFit="1"/>
    </xf>
    <xf numFmtId="182" fontId="32" fillId="0" borderId="0" xfId="0" applyNumberFormat="1" applyFont="1" applyFill="1" applyBorder="1" applyAlignment="1">
      <alignment horizontal="center" vertical="center"/>
    </xf>
    <xf numFmtId="182" fontId="32" fillId="0" borderId="0" xfId="0" applyNumberFormat="1" applyFont="1" applyFill="1" applyBorder="1" applyAlignment="1">
      <alignment horizontal="right" vertical="center" wrapText="1" indent="2"/>
    </xf>
    <xf numFmtId="182" fontId="32" fillId="0" borderId="25" xfId="0" applyNumberFormat="1" applyFont="1" applyFill="1" applyBorder="1" applyAlignment="1">
      <alignment horizontal="center" vertical="center"/>
    </xf>
    <xf numFmtId="0" fontId="32" fillId="27" borderId="0" xfId="0" applyFont="1" applyFill="1" applyAlignment="1">
      <alignment horizontal="center" vertical="center"/>
    </xf>
    <xf numFmtId="184" fontId="8" fillId="0" borderId="0" xfId="0" applyNumberFormat="1" applyFont="1" applyFill="1" applyBorder="1" applyAlignment="1">
      <alignment horizontal="right" vertical="center" wrapText="1" indent="2" shrinkToFit="1"/>
    </xf>
    <xf numFmtId="182" fontId="8" fillId="0" borderId="29" xfId="0" applyNumberFormat="1" applyFont="1" applyFill="1" applyBorder="1" applyAlignment="1">
      <alignment horizontal="center" vertical="center" shrinkToFit="1"/>
    </xf>
    <xf numFmtId="184" fontId="8" fillId="0" borderId="24" xfId="0" applyNumberFormat="1" applyFont="1" applyFill="1" applyBorder="1" applyAlignment="1">
      <alignment horizontal="right" vertical="center" wrapText="1" indent="2" shrinkToFit="1"/>
    </xf>
    <xf numFmtId="182" fontId="8" fillId="0" borderId="26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182" fontId="18" fillId="0" borderId="0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182" fontId="18" fillId="0" borderId="0" xfId="0" applyNumberFormat="1" applyFont="1" applyFill="1" applyBorder="1" applyAlignment="1">
      <alignment horizontal="center" vertical="center" shrinkToFit="1"/>
    </xf>
    <xf numFmtId="0" fontId="18" fillId="0" borderId="27" xfId="0" applyFont="1" applyFill="1" applyBorder="1" applyAlignment="1">
      <alignment horizontal="center" vertical="center"/>
    </xf>
    <xf numFmtId="182" fontId="32" fillId="0" borderId="27" xfId="0" applyNumberFormat="1" applyFont="1" applyFill="1" applyBorder="1" applyAlignment="1">
      <alignment horizontal="center" vertical="center"/>
    </xf>
    <xf numFmtId="182" fontId="8" fillId="0" borderId="27" xfId="0" applyNumberFormat="1" applyFont="1" applyFill="1" applyBorder="1" applyAlignment="1">
      <alignment horizontal="center" vertical="center"/>
    </xf>
    <xf numFmtId="184" fontId="8" fillId="0" borderId="25" xfId="0" applyNumberFormat="1" applyFont="1" applyFill="1" applyBorder="1" applyAlignment="1">
      <alignment horizontal="center" vertical="center" shrinkToFit="1"/>
    </xf>
    <xf numFmtId="0" fontId="18" fillId="0" borderId="26" xfId="0" applyFont="1" applyFill="1" applyBorder="1" applyAlignment="1">
      <alignment horizontal="center" vertical="center" shrinkToFit="1"/>
    </xf>
    <xf numFmtId="182" fontId="8" fillId="0" borderId="29" xfId="0" applyNumberFormat="1" applyFont="1" applyFill="1" applyBorder="1" applyAlignment="1">
      <alignment horizontal="center" vertical="center"/>
    </xf>
    <xf numFmtId="182" fontId="8" fillId="0" borderId="24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184" fontId="8" fillId="0" borderId="26" xfId="0" applyNumberFormat="1" applyFont="1" applyFill="1" applyBorder="1" applyAlignment="1">
      <alignment horizontal="center" vertical="center" shrinkToFit="1"/>
    </xf>
    <xf numFmtId="0" fontId="18" fillId="0" borderId="29" xfId="0" applyFont="1" applyFill="1" applyBorder="1" applyAlignment="1">
      <alignment horizontal="center" vertical="center" shrinkToFit="1"/>
    </xf>
    <xf numFmtId="0" fontId="75" fillId="27" borderId="0" xfId="0" applyFont="1" applyFill="1" applyAlignment="1">
      <alignment vertical="center"/>
    </xf>
    <xf numFmtId="0" fontId="18" fillId="0" borderId="15" xfId="0" applyFont="1" applyFill="1" applyBorder="1" applyAlignment="1">
      <alignment horizontal="center" vertical="center" shrinkToFit="1"/>
    </xf>
    <xf numFmtId="182" fontId="18" fillId="0" borderId="28" xfId="0" applyNumberFormat="1" applyFont="1" applyFill="1" applyBorder="1" applyAlignment="1">
      <alignment horizontal="center" vertical="center" shrinkToFit="1"/>
    </xf>
    <xf numFmtId="182" fontId="18" fillId="0" borderId="23" xfId="0" applyNumberFormat="1" applyFont="1" applyFill="1" applyBorder="1" applyAlignment="1">
      <alignment horizontal="center" vertical="center" shrinkToFit="1"/>
    </xf>
    <xf numFmtId="182" fontId="18" fillId="0" borderId="22" xfId="0" applyNumberFormat="1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/>
    </xf>
    <xf numFmtId="182" fontId="18" fillId="0" borderId="27" xfId="0" applyNumberFormat="1" applyFont="1" applyFill="1" applyBorder="1" applyAlignment="1">
      <alignment horizontal="center" vertical="center" shrinkToFit="1"/>
    </xf>
    <xf numFmtId="182" fontId="18" fillId="0" borderId="25" xfId="0" applyNumberFormat="1" applyFont="1" applyFill="1" applyBorder="1" applyAlignment="1">
      <alignment horizontal="center" vertical="center"/>
    </xf>
    <xf numFmtId="182" fontId="8" fillId="0" borderId="25" xfId="0" applyNumberFormat="1" applyFont="1" applyFill="1" applyBorder="1" applyAlignment="1">
      <alignment horizontal="center" vertical="center" shrinkToFit="1"/>
    </xf>
    <xf numFmtId="182" fontId="18" fillId="0" borderId="26" xfId="0" applyNumberFormat="1" applyFont="1" applyFill="1" applyBorder="1" applyAlignment="1">
      <alignment horizontal="center" vertical="center"/>
    </xf>
    <xf numFmtId="182" fontId="8" fillId="0" borderId="26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 shrinkToFit="1"/>
    </xf>
    <xf numFmtId="0" fontId="32" fillId="0" borderId="29" xfId="0" applyFont="1" applyFill="1" applyBorder="1" applyAlignment="1">
      <alignment horizontal="center" vertical="center" shrinkToFit="1"/>
    </xf>
    <xf numFmtId="182" fontId="8" fillId="0" borderId="24" xfId="0" applyNumberFormat="1" applyFont="1" applyFill="1" applyBorder="1" applyAlignment="1">
      <alignment horizontal="right" vertical="center" wrapText="1" indent="2"/>
    </xf>
    <xf numFmtId="0" fontId="1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 shrinkToFit="1"/>
    </xf>
    <xf numFmtId="189" fontId="8" fillId="0" borderId="23" xfId="0" applyNumberFormat="1" applyFont="1" applyFill="1" applyBorder="1" applyAlignment="1">
      <alignment horizontal="center" vertical="center" shrinkToFit="1"/>
    </xf>
    <xf numFmtId="187" fontId="8" fillId="0" borderId="23" xfId="0" applyNumberFormat="1" applyFont="1" applyFill="1" applyBorder="1" applyAlignment="1">
      <alignment horizontal="center" vertical="center" shrinkToFit="1"/>
    </xf>
    <xf numFmtId="188" fontId="8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horizontal="center" vertical="center" wrapText="1" shrinkToFit="1"/>
    </xf>
    <xf numFmtId="189" fontId="8" fillId="0" borderId="24" xfId="0" applyNumberFormat="1" applyFont="1" applyFill="1" applyBorder="1" applyAlignment="1">
      <alignment horizontal="center" vertical="center" shrinkToFit="1"/>
    </xf>
    <xf numFmtId="187" fontId="8" fillId="0" borderId="24" xfId="0" applyNumberFormat="1" applyFont="1" applyFill="1" applyBorder="1" applyAlignment="1">
      <alignment horizontal="center" vertical="center" shrinkToFit="1"/>
    </xf>
    <xf numFmtId="179" fontId="8" fillId="0" borderId="26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wrapText="1" shrinkToFit="1"/>
    </xf>
    <xf numFmtId="189" fontId="8" fillId="0" borderId="0" xfId="0" applyNumberFormat="1" applyFont="1" applyFill="1" applyBorder="1" applyAlignment="1">
      <alignment horizontal="center" vertical="center" shrinkToFit="1"/>
    </xf>
    <xf numFmtId="187" fontId="8" fillId="0" borderId="0" xfId="0" applyNumberFormat="1" applyFont="1" applyFill="1" applyBorder="1" applyAlignment="1">
      <alignment horizontal="center" vertical="center" shrinkToFit="1"/>
    </xf>
    <xf numFmtId="179" fontId="8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9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 quotePrefix="1">
      <alignment horizontal="center" vertical="center" wrapText="1" shrinkToFit="1"/>
    </xf>
    <xf numFmtId="187" fontId="8" fillId="0" borderId="23" xfId="0" applyNumberFormat="1" applyFont="1" applyFill="1" applyBorder="1" applyAlignment="1" quotePrefix="1">
      <alignment horizontal="center" vertical="center" shrinkToFit="1"/>
    </xf>
    <xf numFmtId="187" fontId="8" fillId="0" borderId="0" xfId="0" applyNumberFormat="1" applyFont="1" applyFill="1" applyBorder="1" applyAlignment="1">
      <alignment horizontal="center" vertical="center" wrapText="1" shrinkToFit="1"/>
    </xf>
    <xf numFmtId="0" fontId="2" fillId="0" borderId="3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182" fontId="8" fillId="0" borderId="32" xfId="0" applyNumberFormat="1" applyFont="1" applyFill="1" applyBorder="1" applyAlignment="1">
      <alignment horizontal="center" vertical="center" shrinkToFit="1"/>
    </xf>
    <xf numFmtId="182" fontId="8" fillId="0" borderId="2" xfId="0" applyNumberFormat="1" applyFont="1" applyFill="1" applyBorder="1" applyAlignment="1">
      <alignment horizontal="center" vertical="center" shrinkToFit="1"/>
    </xf>
    <xf numFmtId="189" fontId="8" fillId="0" borderId="2" xfId="0" applyNumberFormat="1" applyFont="1" applyFill="1" applyBorder="1" applyAlignment="1">
      <alignment horizontal="center" vertical="center" shrinkToFit="1"/>
    </xf>
    <xf numFmtId="187" fontId="8" fillId="0" borderId="2" xfId="0" applyNumberFormat="1" applyFont="1" applyFill="1" applyBorder="1" applyAlignment="1">
      <alignment horizontal="center" vertical="center" shrinkToFit="1"/>
    </xf>
    <xf numFmtId="179" fontId="8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2" xfId="0" applyFont="1" applyFill="1" applyBorder="1" applyAlignment="1">
      <alignment horizontal="center" vertical="center" shrinkToFit="1"/>
    </xf>
    <xf numFmtId="187" fontId="8" fillId="0" borderId="23" xfId="0" applyNumberFormat="1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wrapText="1" shrinkToFit="1"/>
    </xf>
    <xf numFmtId="187" fontId="8" fillId="0" borderId="24" xfId="0" applyNumberFormat="1" applyFont="1" applyFill="1" applyBorder="1" applyAlignment="1">
      <alignment horizontal="center" vertical="center" wrapText="1" shrinkToFit="1"/>
    </xf>
    <xf numFmtId="0" fontId="2" fillId="0" borderId="31" xfId="0" applyFont="1" applyFill="1" applyBorder="1" applyAlignment="1" quotePrefix="1">
      <alignment horizontal="center" vertical="center" wrapText="1" shrinkToFit="1"/>
    </xf>
    <xf numFmtId="187" fontId="8" fillId="0" borderId="2" xfId="0" applyNumberFormat="1" applyFont="1" applyFill="1" applyBorder="1" applyAlignment="1">
      <alignment horizontal="center" vertical="center" wrapText="1" shrinkToFit="1"/>
    </xf>
    <xf numFmtId="0" fontId="90" fillId="27" borderId="0" xfId="0" applyFont="1" applyFill="1" applyAlignment="1">
      <alignment vertical="center"/>
    </xf>
    <xf numFmtId="0" fontId="54" fillId="0" borderId="20" xfId="0" applyFont="1" applyFill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179" fontId="8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20" fontId="8" fillId="0" borderId="2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90" fillId="27" borderId="0" xfId="0" applyFont="1" applyFill="1" applyBorder="1" applyAlignment="1">
      <alignment vertical="center"/>
    </xf>
    <xf numFmtId="0" fontId="12" fillId="27" borderId="23" xfId="0" applyFont="1" applyFill="1" applyBorder="1" applyAlignment="1">
      <alignment vertical="center" wrapText="1"/>
    </xf>
    <xf numFmtId="0" fontId="12" fillId="0" borderId="23" xfId="0" applyFont="1" applyBorder="1" applyAlignment="1">
      <alignment vertical="center"/>
    </xf>
    <xf numFmtId="0" fontId="12" fillId="27" borderId="0" xfId="0" applyFont="1" applyFill="1" applyAlignment="1">
      <alignment horizontal="right" vertical="center"/>
    </xf>
    <xf numFmtId="185" fontId="18" fillId="0" borderId="28" xfId="0" applyNumberFormat="1" applyFont="1" applyFill="1" applyBorder="1" applyAlignment="1">
      <alignment horizontal="right" vertical="center" wrapText="1" shrinkToFit="1"/>
    </xf>
    <xf numFmtId="185" fontId="18" fillId="0" borderId="23" xfId="0" applyNumberFormat="1" applyFont="1" applyFill="1" applyBorder="1" applyAlignment="1">
      <alignment horizontal="right" vertical="center" wrapText="1" shrinkToFit="1"/>
    </xf>
    <xf numFmtId="185" fontId="18" fillId="0" borderId="22" xfId="0" applyNumberFormat="1" applyFont="1" applyFill="1" applyBorder="1" applyAlignment="1">
      <alignment horizontal="right" vertical="center" wrapText="1" shrinkToFit="1"/>
    </xf>
    <xf numFmtId="0" fontId="18" fillId="0" borderId="0" xfId="0" applyFont="1" applyFill="1" applyBorder="1" applyAlignment="1">
      <alignment horizontal="center" vertical="center" shrinkToFit="1"/>
    </xf>
    <xf numFmtId="185" fontId="18" fillId="0" borderId="27" xfId="0" applyNumberFormat="1" applyFont="1" applyFill="1" applyBorder="1" applyAlignment="1">
      <alignment horizontal="right" vertical="center" wrapText="1" shrinkToFit="1"/>
    </xf>
    <xf numFmtId="185" fontId="18" fillId="0" borderId="0" xfId="0" applyNumberFormat="1" applyFont="1" applyFill="1" applyBorder="1" applyAlignment="1">
      <alignment horizontal="right" vertical="center" wrapText="1" shrinkToFit="1"/>
    </xf>
    <xf numFmtId="185" fontId="18" fillId="0" borderId="25" xfId="0" applyNumberFormat="1" applyFont="1" applyFill="1" applyBorder="1" applyAlignment="1">
      <alignment horizontal="right" vertical="center" wrapText="1" shrinkToFit="1"/>
    </xf>
    <xf numFmtId="185" fontId="8" fillId="0" borderId="27" xfId="0" applyNumberFormat="1" applyFont="1" applyFill="1" applyBorder="1" applyAlignment="1">
      <alignment horizontal="right" vertical="center" wrapText="1" shrinkToFit="1"/>
    </xf>
    <xf numFmtId="185" fontId="8" fillId="0" borderId="0" xfId="0" applyNumberFormat="1" applyFont="1" applyFill="1" applyBorder="1" applyAlignment="1">
      <alignment horizontal="right" vertical="center" wrapText="1" shrinkToFit="1"/>
    </xf>
    <xf numFmtId="185" fontId="8" fillId="0" borderId="25" xfId="0" applyNumberFormat="1" applyFont="1" applyFill="1" applyBorder="1" applyAlignment="1">
      <alignment horizontal="right" vertical="center" wrapText="1" shrinkToFit="1"/>
    </xf>
    <xf numFmtId="185" fontId="32" fillId="0" borderId="27" xfId="0" applyNumberFormat="1" applyFont="1" applyFill="1" applyBorder="1" applyAlignment="1">
      <alignment horizontal="right" vertical="center" wrapText="1" shrinkToFit="1"/>
    </xf>
    <xf numFmtId="185" fontId="32" fillId="0" borderId="0" xfId="0" applyNumberFormat="1" applyFont="1" applyFill="1" applyBorder="1" applyAlignment="1">
      <alignment horizontal="right" vertical="center" wrapText="1" shrinkToFit="1"/>
    </xf>
    <xf numFmtId="185" fontId="32" fillId="0" borderId="25" xfId="0" applyNumberFormat="1" applyFont="1" applyFill="1" applyBorder="1" applyAlignment="1">
      <alignment horizontal="right" vertical="center" wrapText="1" shrinkToFit="1"/>
    </xf>
    <xf numFmtId="185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185" fontId="8" fillId="0" borderId="25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shrinkToFit="1"/>
    </xf>
    <xf numFmtId="185" fontId="8" fillId="0" borderId="29" xfId="0" applyNumberFormat="1" applyFont="1" applyFill="1" applyBorder="1" applyAlignment="1">
      <alignment horizontal="right" vertical="center" wrapText="1" shrinkToFit="1"/>
    </xf>
    <xf numFmtId="185" fontId="8" fillId="0" borderId="24" xfId="0" applyNumberFormat="1" applyFont="1" applyFill="1" applyBorder="1" applyAlignment="1">
      <alignment horizontal="right" vertical="center" wrapText="1" shrinkToFit="1"/>
    </xf>
    <xf numFmtId="0" fontId="8" fillId="0" borderId="24" xfId="0" applyFont="1" applyFill="1" applyBorder="1" applyAlignment="1">
      <alignment horizontal="right" vertical="center" wrapText="1"/>
    </xf>
    <xf numFmtId="185" fontId="8" fillId="0" borderId="26" xfId="0" applyNumberFormat="1" applyFont="1" applyFill="1" applyBorder="1" applyAlignment="1">
      <alignment horizontal="right" vertical="center" wrapText="1" shrinkToFit="1"/>
    </xf>
    <xf numFmtId="0" fontId="8" fillId="27" borderId="0" xfId="0" applyFont="1" applyFill="1" applyBorder="1" applyAlignment="1">
      <alignment horizontal="left" vertical="center"/>
    </xf>
    <xf numFmtId="0" fontId="31" fillId="0" borderId="27" xfId="0" applyFont="1" applyFill="1" applyBorder="1" applyAlignment="1">
      <alignment horizontal="center" vertical="center" shrinkToFit="1"/>
    </xf>
    <xf numFmtId="0" fontId="18" fillId="0" borderId="24" xfId="0" applyFont="1" applyFill="1" applyBorder="1" applyAlignment="1">
      <alignment horizontal="center" vertical="center" shrinkToFit="1"/>
    </xf>
    <xf numFmtId="0" fontId="83" fillId="0" borderId="25" xfId="0" applyFont="1" applyFill="1" applyBorder="1" applyAlignment="1">
      <alignment horizontal="center" vertical="center" shrinkToFit="1"/>
    </xf>
    <xf numFmtId="185" fontId="18" fillId="0" borderId="24" xfId="0" applyNumberFormat="1" applyFont="1" applyFill="1" applyBorder="1" applyAlignment="1">
      <alignment horizontal="right" vertical="center" wrapText="1" shrinkToFit="1"/>
    </xf>
    <xf numFmtId="185" fontId="18" fillId="27" borderId="28" xfId="0" applyNumberFormat="1" applyFont="1" applyFill="1" applyBorder="1" applyAlignment="1">
      <alignment horizontal="right" vertical="center" wrapText="1" indent="1" shrinkToFit="1"/>
    </xf>
    <xf numFmtId="185" fontId="18" fillId="27" borderId="23" xfId="0" applyNumberFormat="1" applyFont="1" applyFill="1" applyBorder="1" applyAlignment="1">
      <alignment horizontal="right" vertical="center" wrapText="1" indent="1" shrinkToFit="1"/>
    </xf>
    <xf numFmtId="185" fontId="18" fillId="27" borderId="22" xfId="0" applyNumberFormat="1" applyFont="1" applyFill="1" applyBorder="1" applyAlignment="1">
      <alignment horizontal="right" vertical="center" wrapText="1" indent="1" shrinkToFit="1"/>
    </xf>
    <xf numFmtId="185" fontId="32" fillId="27" borderId="27" xfId="0" applyNumberFormat="1" applyFont="1" applyFill="1" applyBorder="1" applyAlignment="1">
      <alignment horizontal="right" vertical="center" wrapText="1" indent="1" shrinkToFit="1"/>
    </xf>
    <xf numFmtId="185" fontId="32" fillId="27" borderId="0" xfId="0" applyNumberFormat="1" applyFont="1" applyFill="1" applyBorder="1" applyAlignment="1">
      <alignment horizontal="right" vertical="center" wrapText="1" indent="1" shrinkToFit="1"/>
    </xf>
    <xf numFmtId="185" fontId="32" fillId="27" borderId="25" xfId="0" applyNumberFormat="1" applyFont="1" applyFill="1" applyBorder="1" applyAlignment="1">
      <alignment horizontal="right" vertical="center" wrapText="1" indent="1" shrinkToFit="1"/>
    </xf>
    <xf numFmtId="0" fontId="83" fillId="27" borderId="25" xfId="0" applyFont="1" applyFill="1" applyBorder="1" applyAlignment="1">
      <alignment horizontal="center" vertical="center" shrinkToFit="1"/>
    </xf>
    <xf numFmtId="185" fontId="8" fillId="27" borderId="27" xfId="0" applyNumberFormat="1" applyFont="1" applyFill="1" applyBorder="1" applyAlignment="1">
      <alignment horizontal="right" vertical="center" wrapText="1" indent="1" shrinkToFit="1"/>
    </xf>
    <xf numFmtId="185" fontId="18" fillId="27" borderId="0" xfId="0" applyNumberFormat="1" applyFont="1" applyFill="1" applyBorder="1" applyAlignment="1">
      <alignment horizontal="right" vertical="center" wrapText="1" indent="1" shrinkToFit="1"/>
    </xf>
    <xf numFmtId="185" fontId="8" fillId="27" borderId="0" xfId="0" applyNumberFormat="1" applyFont="1" applyFill="1" applyBorder="1" applyAlignment="1">
      <alignment horizontal="right" vertical="center" wrapText="1" indent="1" shrinkToFit="1"/>
    </xf>
    <xf numFmtId="185" fontId="8" fillId="27" borderId="25" xfId="0" applyNumberFormat="1" applyFont="1" applyFill="1" applyBorder="1" applyAlignment="1">
      <alignment horizontal="right" vertical="center" wrapText="1" indent="1" shrinkToFit="1"/>
    </xf>
    <xf numFmtId="185" fontId="8" fillId="27" borderId="29" xfId="0" applyNumberFormat="1" applyFont="1" applyFill="1" applyBorder="1" applyAlignment="1">
      <alignment horizontal="right" vertical="center" wrapText="1" indent="1" shrinkToFit="1"/>
    </xf>
    <xf numFmtId="185" fontId="18" fillId="27" borderId="24" xfId="0" applyNumberFormat="1" applyFont="1" applyFill="1" applyBorder="1" applyAlignment="1">
      <alignment horizontal="right" vertical="center" wrapText="1" indent="1" shrinkToFit="1"/>
    </xf>
    <xf numFmtId="185" fontId="8" fillId="27" borderId="24" xfId="0" applyNumberFormat="1" applyFont="1" applyFill="1" applyBorder="1" applyAlignment="1">
      <alignment horizontal="right" vertical="center" wrapText="1" indent="1" shrinkToFit="1"/>
    </xf>
    <xf numFmtId="185" fontId="8" fillId="27" borderId="26" xfId="0" applyNumberFormat="1" applyFont="1" applyFill="1" applyBorder="1" applyAlignment="1">
      <alignment horizontal="right" vertical="center" wrapText="1" indent="1" shrinkToFit="1"/>
    </xf>
    <xf numFmtId="185" fontId="18" fillId="0" borderId="28" xfId="0" applyNumberFormat="1" applyFont="1" applyFill="1" applyBorder="1" applyAlignment="1">
      <alignment horizontal="right" vertical="center" wrapText="1" indent="1" shrinkToFit="1"/>
    </xf>
    <xf numFmtId="185" fontId="18" fillId="0" borderId="23" xfId="0" applyNumberFormat="1" applyFont="1" applyFill="1" applyBorder="1" applyAlignment="1">
      <alignment horizontal="right" vertical="center" wrapText="1" indent="1" shrinkToFit="1"/>
    </xf>
    <xf numFmtId="185" fontId="18" fillId="0" borderId="22" xfId="0" applyNumberFormat="1" applyFont="1" applyFill="1" applyBorder="1" applyAlignment="1">
      <alignment horizontal="right" vertical="center" wrapText="1" indent="1" shrinkToFit="1"/>
    </xf>
    <xf numFmtId="185" fontId="32" fillId="0" borderId="27" xfId="0" applyNumberFormat="1" applyFont="1" applyFill="1" applyBorder="1" applyAlignment="1">
      <alignment horizontal="right" vertical="center" wrapText="1" indent="1" shrinkToFit="1"/>
    </xf>
    <xf numFmtId="185" fontId="32" fillId="0" borderId="0" xfId="0" applyNumberFormat="1" applyFont="1" applyFill="1" applyBorder="1" applyAlignment="1">
      <alignment horizontal="right" vertical="center" wrapText="1" indent="1" shrinkToFit="1"/>
    </xf>
    <xf numFmtId="185" fontId="32" fillId="0" borderId="25" xfId="0" applyNumberFormat="1" applyFont="1" applyFill="1" applyBorder="1" applyAlignment="1">
      <alignment horizontal="right" vertical="center" wrapText="1" indent="1" shrinkToFit="1"/>
    </xf>
    <xf numFmtId="185" fontId="8" fillId="0" borderId="27" xfId="0" applyNumberFormat="1" applyFont="1" applyFill="1" applyBorder="1" applyAlignment="1">
      <alignment horizontal="right" vertical="center" wrapText="1" indent="1" shrinkToFit="1"/>
    </xf>
    <xf numFmtId="185" fontId="18" fillId="0" borderId="0" xfId="0" applyNumberFormat="1" applyFont="1" applyFill="1" applyBorder="1" applyAlignment="1">
      <alignment horizontal="right" vertical="center" wrapText="1" indent="1" shrinkToFit="1"/>
    </xf>
    <xf numFmtId="185" fontId="8" fillId="0" borderId="0" xfId="0" applyNumberFormat="1" applyFont="1" applyFill="1" applyBorder="1" applyAlignment="1">
      <alignment horizontal="right" vertical="center" wrapText="1" indent="1" shrinkToFit="1"/>
    </xf>
    <xf numFmtId="185" fontId="18" fillId="0" borderId="25" xfId="0" applyNumberFormat="1" applyFont="1" applyFill="1" applyBorder="1" applyAlignment="1">
      <alignment horizontal="right" vertical="center" wrapText="1" indent="1" shrinkToFit="1"/>
    </xf>
    <xf numFmtId="185" fontId="8" fillId="0" borderId="29" xfId="0" applyNumberFormat="1" applyFont="1" applyFill="1" applyBorder="1" applyAlignment="1">
      <alignment horizontal="right" vertical="center" wrapText="1" indent="1" shrinkToFit="1"/>
    </xf>
    <xf numFmtId="185" fontId="18" fillId="0" borderId="24" xfId="0" applyNumberFormat="1" applyFont="1" applyFill="1" applyBorder="1" applyAlignment="1">
      <alignment horizontal="right" vertical="center" wrapText="1" indent="1" shrinkToFit="1"/>
    </xf>
    <xf numFmtId="185" fontId="8" fillId="0" borderId="24" xfId="0" applyNumberFormat="1" applyFont="1" applyFill="1" applyBorder="1" applyAlignment="1">
      <alignment horizontal="right" vertical="center" wrapText="1" indent="1" shrinkToFit="1"/>
    </xf>
    <xf numFmtId="185" fontId="18" fillId="0" borderId="26" xfId="0" applyNumberFormat="1" applyFont="1" applyFill="1" applyBorder="1" applyAlignment="1">
      <alignment horizontal="right" vertical="center" wrapText="1" indent="1" shrinkToFit="1"/>
    </xf>
    <xf numFmtId="185" fontId="31" fillId="0" borderId="27" xfId="0" applyNumberFormat="1" applyFont="1" applyFill="1" applyBorder="1" applyAlignment="1">
      <alignment horizontal="right" vertical="center" wrapText="1" indent="1" shrinkToFit="1"/>
    </xf>
    <xf numFmtId="185" fontId="31" fillId="0" borderId="0" xfId="0" applyNumberFormat="1" applyFont="1" applyFill="1" applyBorder="1" applyAlignment="1">
      <alignment horizontal="right" vertical="center" wrapText="1" indent="1" shrinkToFit="1"/>
    </xf>
    <xf numFmtId="185" fontId="31" fillId="0" borderId="25" xfId="0" applyNumberFormat="1" applyFont="1" applyFill="1" applyBorder="1" applyAlignment="1">
      <alignment horizontal="right" vertical="center" wrapText="1" indent="1" shrinkToFit="1"/>
    </xf>
    <xf numFmtId="185" fontId="18" fillId="0" borderId="27" xfId="0" applyNumberFormat="1" applyFont="1" applyFill="1" applyBorder="1" applyAlignment="1">
      <alignment horizontal="right" vertical="center" wrapText="1" indent="1" shrinkToFit="1"/>
    </xf>
    <xf numFmtId="185" fontId="18" fillId="0" borderId="29" xfId="0" applyNumberFormat="1" applyFont="1" applyFill="1" applyBorder="1" applyAlignment="1">
      <alignment horizontal="right" vertical="center" wrapText="1" indent="1" shrinkToFit="1"/>
    </xf>
    <xf numFmtId="0" fontId="31" fillId="0" borderId="25" xfId="0" applyFont="1" applyFill="1" applyBorder="1" applyAlignment="1">
      <alignment horizontal="center" vertical="center" shrinkToFit="1"/>
    </xf>
    <xf numFmtId="0" fontId="32" fillId="27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185" fontId="32" fillId="27" borderId="24" xfId="0" applyNumberFormat="1" applyFont="1" applyFill="1" applyBorder="1" applyAlignment="1">
      <alignment horizontal="center" vertical="center" wrapText="1" shrinkToFit="1"/>
    </xf>
    <xf numFmtId="0" fontId="32" fillId="27" borderId="24" xfId="0" applyFont="1" applyFill="1" applyBorder="1" applyAlignment="1">
      <alignment horizontal="center" vertical="center" wrapText="1"/>
    </xf>
    <xf numFmtId="185" fontId="32" fillId="27" borderId="26" xfId="0" applyNumberFormat="1" applyFont="1" applyFill="1" applyBorder="1" applyAlignment="1">
      <alignment horizontal="center" vertical="center" wrapText="1" shrinkToFit="1"/>
    </xf>
    <xf numFmtId="0" fontId="2" fillId="27" borderId="15" xfId="0" applyFont="1" applyFill="1" applyBorder="1" applyAlignment="1">
      <alignment horizontal="center" vertical="top" shrinkToFit="1"/>
    </xf>
    <xf numFmtId="0" fontId="84" fillId="27" borderId="19" xfId="0" applyFont="1" applyFill="1" applyBorder="1" applyAlignment="1">
      <alignment horizontal="center" vertical="top" wrapText="1"/>
    </xf>
    <xf numFmtId="182" fontId="32" fillId="0" borderId="0" xfId="0" applyNumberFormat="1" applyFont="1" applyFill="1" applyAlignment="1">
      <alignment horizontal="right" vertical="center" wrapText="1" indent="2" shrinkToFit="1"/>
    </xf>
    <xf numFmtId="182" fontId="8" fillId="0" borderId="0" xfId="0" applyNumberFormat="1" applyFont="1" applyFill="1" applyAlignment="1">
      <alignment horizontal="right" vertical="center" wrapText="1" indent="2" shrinkToFit="1"/>
    </xf>
    <xf numFmtId="183" fontId="8" fillId="0" borderId="0" xfId="0" applyNumberFormat="1" applyFont="1" applyFill="1" applyAlignment="1">
      <alignment horizontal="right" vertical="center" wrapText="1" indent="2" shrinkToFit="1"/>
    </xf>
    <xf numFmtId="182" fontId="8" fillId="0" borderId="24" xfId="0" applyNumberFormat="1" applyFont="1" applyFill="1" applyBorder="1" applyAlignment="1">
      <alignment horizontal="right" vertical="center" wrapText="1" indent="2" shrinkToFit="1"/>
    </xf>
    <xf numFmtId="183" fontId="8" fillId="0" borderId="24" xfId="0" applyNumberFormat="1" applyFont="1" applyFill="1" applyBorder="1" applyAlignment="1">
      <alignment horizontal="right" vertical="center" wrapText="1" indent="2" shrinkToFit="1"/>
    </xf>
    <xf numFmtId="182" fontId="32" fillId="0" borderId="24" xfId="0" applyNumberFormat="1" applyFont="1" applyFill="1" applyBorder="1" applyAlignment="1">
      <alignment horizontal="right" vertical="center" wrapText="1" indent="2" shrinkToFit="1"/>
    </xf>
    <xf numFmtId="0" fontId="84" fillId="27" borderId="0" xfId="0" applyFont="1" applyFill="1" applyAlignment="1">
      <alignment horizontal="right"/>
    </xf>
    <xf numFmtId="0" fontId="2" fillId="27" borderId="15" xfId="0" applyFont="1" applyFill="1" applyBorder="1" applyAlignment="1">
      <alignment horizontal="center" shrinkToFit="1"/>
    </xf>
    <xf numFmtId="0" fontId="84" fillId="27" borderId="19" xfId="0" applyFont="1" applyFill="1" applyBorder="1" applyAlignment="1">
      <alignment horizontal="center" vertical="center"/>
    </xf>
    <xf numFmtId="0" fontId="84" fillId="27" borderId="19" xfId="0" applyFont="1" applyFill="1" applyBorder="1" applyAlignment="1">
      <alignment horizontal="justify" vertical="center"/>
    </xf>
    <xf numFmtId="0" fontId="54" fillId="27" borderId="19" xfId="0" applyFont="1" applyFill="1" applyBorder="1" applyAlignment="1">
      <alignment horizontal="center" vertical="center"/>
    </xf>
    <xf numFmtId="182" fontId="31" fillId="0" borderId="0" xfId="0" applyNumberFormat="1" applyFont="1" applyFill="1" applyAlignment="1">
      <alignment horizontal="right" vertical="center" wrapText="1" indent="2" shrinkToFit="1"/>
    </xf>
    <xf numFmtId="0" fontId="31" fillId="0" borderId="27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shrinkToFit="1"/>
    </xf>
    <xf numFmtId="182" fontId="18" fillId="0" borderId="0" xfId="0" applyNumberFormat="1" applyFont="1" applyFill="1" applyAlignment="1">
      <alignment horizontal="right" vertical="center" wrapText="1" indent="2" shrinkToFit="1"/>
    </xf>
    <xf numFmtId="0" fontId="19" fillId="0" borderId="26" xfId="0" applyFont="1" applyFill="1" applyBorder="1" applyAlignment="1">
      <alignment horizontal="center" vertical="center" shrinkToFit="1"/>
    </xf>
    <xf numFmtId="182" fontId="18" fillId="0" borderId="24" xfId="0" applyNumberFormat="1" applyFont="1" applyFill="1" applyBorder="1" applyAlignment="1">
      <alignment horizontal="right" vertical="center" wrapText="1" indent="2" shrinkToFit="1"/>
    </xf>
    <xf numFmtId="0" fontId="18" fillId="0" borderId="29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 wrapText="1" indent="1" shrinkToFit="1"/>
    </xf>
    <xf numFmtId="177" fontId="8" fillId="0" borderId="0" xfId="0" applyNumberFormat="1" applyFont="1" applyFill="1" applyBorder="1" applyAlignment="1">
      <alignment horizontal="right" vertical="center" wrapText="1" indent="1"/>
    </xf>
    <xf numFmtId="178" fontId="8" fillId="0" borderId="0" xfId="0" applyNumberFormat="1" applyFont="1" applyFill="1" applyAlignment="1">
      <alignment horizontal="right" vertical="center" wrapText="1" indent="1" shrinkToFit="1"/>
    </xf>
    <xf numFmtId="178" fontId="8" fillId="0" borderId="0" xfId="0" applyNumberFormat="1" applyFont="1" applyFill="1" applyBorder="1" applyAlignment="1">
      <alignment horizontal="right" vertical="center" wrapText="1" indent="1"/>
    </xf>
    <xf numFmtId="176" fontId="8" fillId="0" borderId="0" xfId="0" applyNumberFormat="1" applyFont="1" applyFill="1" applyBorder="1" applyAlignment="1">
      <alignment horizontal="right" vertical="center" wrapText="1" indent="1" shrinkToFit="1"/>
    </xf>
    <xf numFmtId="183" fontId="8" fillId="0" borderId="0" xfId="0" applyNumberFormat="1" applyFont="1" applyFill="1" applyAlignment="1">
      <alignment horizontal="right" vertical="center" wrapText="1" indent="1" shrinkToFit="1"/>
    </xf>
    <xf numFmtId="178" fontId="8" fillId="0" borderId="0" xfId="0" applyNumberFormat="1" applyFont="1" applyFill="1" applyBorder="1" applyAlignment="1">
      <alignment horizontal="right" vertical="center" wrapText="1" indent="1" shrinkToFit="1"/>
    </xf>
    <xf numFmtId="183" fontId="8" fillId="0" borderId="0" xfId="0" applyNumberFormat="1" applyFont="1" applyFill="1" applyBorder="1" applyAlignment="1">
      <alignment horizontal="right" vertical="center" wrapText="1" indent="1" shrinkToFit="1"/>
    </xf>
    <xf numFmtId="178" fontId="32" fillId="0" borderId="0" xfId="0" applyNumberFormat="1" applyFont="1" applyFill="1" applyAlignment="1">
      <alignment horizontal="right" vertical="center" wrapText="1" indent="1" shrinkToFit="1"/>
    </xf>
    <xf numFmtId="183" fontId="32" fillId="0" borderId="0" xfId="0" applyNumberFormat="1" applyFont="1" applyFill="1" applyAlignment="1">
      <alignment horizontal="right" vertical="center" wrapText="1" indent="1" shrinkToFit="1"/>
    </xf>
    <xf numFmtId="183" fontId="31" fillId="0" borderId="0" xfId="0" applyNumberFormat="1" applyFont="1" applyFill="1" applyBorder="1" applyAlignment="1">
      <alignment horizontal="right" vertical="center" wrapText="1" indent="1" shrinkToFit="1"/>
    </xf>
    <xf numFmtId="183" fontId="32" fillId="0" borderId="0" xfId="0" applyNumberFormat="1" applyFont="1" applyFill="1" applyBorder="1" applyAlignment="1">
      <alignment horizontal="right" vertical="center" wrapText="1" indent="1" shrinkToFit="1"/>
    </xf>
    <xf numFmtId="0" fontId="91" fillId="27" borderId="0" xfId="0" applyFont="1" applyFill="1" applyAlignment="1">
      <alignment vertical="center"/>
    </xf>
    <xf numFmtId="183" fontId="8" fillId="0" borderId="24" xfId="0" applyNumberFormat="1" applyFont="1" applyFill="1" applyBorder="1" applyAlignment="1">
      <alignment horizontal="right" vertical="center" wrapText="1" indent="1" shrinkToFit="1"/>
    </xf>
    <xf numFmtId="178" fontId="8" fillId="0" borderId="24" xfId="0" applyNumberFormat="1" applyFont="1" applyFill="1" applyBorder="1" applyAlignment="1">
      <alignment horizontal="right" vertical="center" wrapText="1" indent="1" shrinkToFit="1"/>
    </xf>
    <xf numFmtId="0" fontId="16" fillId="27" borderId="0" xfId="0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 wrapText="1" indent="1"/>
    </xf>
    <xf numFmtId="177" fontId="8" fillId="0" borderId="25" xfId="0" applyNumberFormat="1" applyFont="1" applyFill="1" applyBorder="1" applyAlignment="1">
      <alignment horizontal="right" vertical="center" wrapText="1" indent="1"/>
    </xf>
    <xf numFmtId="184" fontId="8" fillId="0" borderId="0" xfId="0" applyNumberFormat="1" applyFont="1" applyFill="1" applyBorder="1" applyAlignment="1">
      <alignment horizontal="right" vertical="center" wrapText="1" indent="1" shrinkToFit="1"/>
    </xf>
    <xf numFmtId="184" fontId="32" fillId="0" borderId="0" xfId="0" applyNumberFormat="1" applyFont="1" applyFill="1" applyAlignment="1">
      <alignment horizontal="right" vertical="center" wrapText="1" indent="1" shrinkToFit="1"/>
    </xf>
    <xf numFmtId="184" fontId="32" fillId="0" borderId="24" xfId="0" applyNumberFormat="1" applyFont="1" applyFill="1" applyBorder="1" applyAlignment="1">
      <alignment horizontal="right" vertical="center" wrapText="1" indent="1" shrinkToFit="1"/>
    </xf>
    <xf numFmtId="0" fontId="2" fillId="0" borderId="23" xfId="0" applyFont="1" applyBorder="1" applyAlignment="1">
      <alignment vertical="center" shrinkToFit="1"/>
    </xf>
    <xf numFmtId="177" fontId="8" fillId="0" borderId="28" xfId="0" applyNumberFormat="1" applyFont="1" applyFill="1" applyBorder="1" applyAlignment="1">
      <alignment horizontal="right" vertical="center" wrapText="1" indent="3"/>
    </xf>
    <xf numFmtId="177" fontId="8" fillId="0" borderId="23" xfId="0" applyNumberFormat="1" applyFont="1" applyFill="1" applyBorder="1" applyAlignment="1">
      <alignment horizontal="right" vertical="center" wrapText="1" indent="3"/>
    </xf>
    <xf numFmtId="177" fontId="8" fillId="0" borderId="22" xfId="0" applyNumberFormat="1" applyFont="1" applyFill="1" applyBorder="1" applyAlignment="1">
      <alignment horizontal="right" vertical="center" wrapText="1" indent="3"/>
    </xf>
    <xf numFmtId="183" fontId="8" fillId="0" borderId="27" xfId="0" applyNumberFormat="1" applyFont="1" applyFill="1" applyBorder="1" applyAlignment="1">
      <alignment horizontal="right" vertical="center" wrapText="1" indent="3" shrinkToFit="1"/>
    </xf>
    <xf numFmtId="183" fontId="8" fillId="0" borderId="0" xfId="0" applyNumberFormat="1" applyFont="1" applyFill="1" applyBorder="1" applyAlignment="1">
      <alignment horizontal="right" vertical="center" wrapText="1" indent="3" shrinkToFit="1"/>
    </xf>
    <xf numFmtId="183" fontId="8" fillId="0" borderId="25" xfId="0" applyNumberFormat="1" applyFont="1" applyFill="1" applyBorder="1" applyAlignment="1">
      <alignment horizontal="right" vertical="center" wrapText="1" indent="3" shrinkToFit="1"/>
    </xf>
    <xf numFmtId="183" fontId="32" fillId="0" borderId="27" xfId="0" applyNumberFormat="1" applyFont="1" applyFill="1" applyBorder="1" applyAlignment="1">
      <alignment horizontal="right" vertical="center" wrapText="1" indent="3" shrinkToFit="1"/>
    </xf>
    <xf numFmtId="183" fontId="32" fillId="0" borderId="0" xfId="0" applyNumberFormat="1" applyFont="1" applyFill="1" applyBorder="1" applyAlignment="1">
      <alignment horizontal="right" vertical="center" wrapText="1" indent="3" shrinkToFit="1"/>
    </xf>
    <xf numFmtId="183" fontId="32" fillId="0" borderId="25" xfId="0" applyNumberFormat="1" applyFont="1" applyFill="1" applyBorder="1" applyAlignment="1">
      <alignment horizontal="right" vertical="center" wrapText="1" indent="3" shrinkToFit="1"/>
    </xf>
    <xf numFmtId="183" fontId="10" fillId="27" borderId="0" xfId="0" applyNumberFormat="1" applyFont="1" applyFill="1" applyAlignment="1">
      <alignment vertical="center"/>
    </xf>
    <xf numFmtId="183" fontId="8" fillId="0" borderId="29" xfId="0" applyNumberFormat="1" applyFont="1" applyFill="1" applyBorder="1" applyAlignment="1">
      <alignment horizontal="right" vertical="center" wrapText="1" indent="3" shrinkToFit="1"/>
    </xf>
    <xf numFmtId="183" fontId="8" fillId="0" borderId="24" xfId="0" applyNumberFormat="1" applyFont="1" applyFill="1" applyBorder="1" applyAlignment="1">
      <alignment horizontal="right" vertical="center" wrapText="1" indent="3" shrinkToFit="1"/>
    </xf>
    <xf numFmtId="183" fontId="8" fillId="0" borderId="26" xfId="0" applyNumberFormat="1" applyFont="1" applyFill="1" applyBorder="1" applyAlignment="1">
      <alignment horizontal="right" vertical="center" wrapText="1" indent="3" shrinkToFit="1"/>
    </xf>
    <xf numFmtId="0" fontId="63" fillId="0" borderId="22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177" fontId="32" fillId="0" borderId="23" xfId="0" applyNumberFormat="1" applyFont="1" applyFill="1" applyBorder="1" applyAlignment="1">
      <alignment horizontal="center" vertical="center"/>
    </xf>
    <xf numFmtId="178" fontId="28" fillId="0" borderId="0" xfId="0" applyNumberFormat="1" applyFont="1" applyFill="1" applyBorder="1" applyAlignment="1">
      <alignment horizontal="center" vertical="center"/>
    </xf>
    <xf numFmtId="178" fontId="28" fillId="0" borderId="25" xfId="0" applyNumberFormat="1" applyFont="1" applyFill="1" applyBorder="1" applyAlignment="1">
      <alignment horizontal="center" vertical="center"/>
    </xf>
    <xf numFmtId="177" fontId="16" fillId="0" borderId="27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177" fontId="16" fillId="0" borderId="27" xfId="0" applyNumberFormat="1" applyFont="1" applyFill="1" applyBorder="1" applyAlignment="1">
      <alignment horizontal="left" vertical="center" wrapText="1" shrinkToFit="1"/>
    </xf>
    <xf numFmtId="177" fontId="8" fillId="0" borderId="0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177" fontId="16" fillId="0" borderId="29" xfId="0" applyNumberFormat="1" applyFont="1" applyFill="1" applyBorder="1" applyAlignment="1">
      <alignment horizontal="left" vertical="center"/>
    </xf>
    <xf numFmtId="177" fontId="8" fillId="0" borderId="24" xfId="0" applyNumberFormat="1" applyFont="1" applyFill="1" applyBorder="1" applyAlignment="1">
      <alignment horizontal="center" vertical="center"/>
    </xf>
    <xf numFmtId="177" fontId="8" fillId="0" borderId="24" xfId="0" applyNumberFormat="1" applyFont="1" applyFill="1" applyBorder="1" applyAlignment="1">
      <alignment horizontal="right" vertical="center" wrapText="1" indent="1"/>
    </xf>
    <xf numFmtId="178" fontId="8" fillId="0" borderId="24" xfId="0" applyNumberFormat="1" applyFont="1" applyFill="1" applyBorder="1" applyAlignment="1">
      <alignment horizontal="center" vertical="center"/>
    </xf>
    <xf numFmtId="178" fontId="28" fillId="0" borderId="24" xfId="0" applyNumberFormat="1" applyFont="1" applyFill="1" applyBorder="1" applyAlignment="1">
      <alignment horizontal="center" vertical="center"/>
    </xf>
    <xf numFmtId="178" fontId="28" fillId="0" borderId="26" xfId="0" applyNumberFormat="1" applyFont="1" applyFill="1" applyBorder="1" applyAlignment="1">
      <alignment horizontal="center" vertical="center"/>
    </xf>
    <xf numFmtId="0" fontId="12" fillId="27" borderId="0" xfId="0" applyFont="1" applyFill="1" applyAlignment="1" quotePrefix="1">
      <alignment horizontal="left" vertical="center"/>
    </xf>
    <xf numFmtId="0" fontId="12" fillId="27" borderId="0" xfId="0" applyFont="1" applyFill="1" applyBorder="1" applyAlignment="1">
      <alignment horizontal="right" vertical="center"/>
    </xf>
    <xf numFmtId="0" fontId="12" fillId="27" borderId="0" xfId="0" applyFont="1" applyFill="1" applyBorder="1" applyAlignment="1" quotePrefix="1">
      <alignment horizontal="right" vertical="center"/>
    </xf>
    <xf numFmtId="0" fontId="35" fillId="0" borderId="25" xfId="0" applyFont="1" applyFill="1" applyBorder="1" applyAlignment="1">
      <alignment horizontal="center" vertical="center"/>
    </xf>
    <xf numFmtId="178" fontId="32" fillId="0" borderId="0" xfId="0" applyNumberFormat="1" applyFont="1" applyFill="1" applyBorder="1" applyAlignment="1">
      <alignment horizontal="right" vertical="center" wrapText="1" indent="1"/>
    </xf>
    <xf numFmtId="178" fontId="32" fillId="0" borderId="23" xfId="0" applyNumberFormat="1" applyFont="1" applyFill="1" applyBorder="1" applyAlignment="1">
      <alignment horizontal="right" vertical="center" wrapText="1" indent="1"/>
    </xf>
    <xf numFmtId="0" fontId="19" fillId="0" borderId="25" xfId="0" applyFont="1" applyFill="1" applyBorder="1" applyAlignment="1">
      <alignment horizontal="center" vertical="center"/>
    </xf>
    <xf numFmtId="178" fontId="32" fillId="0" borderId="25" xfId="0" applyNumberFormat="1" applyFont="1" applyFill="1" applyBorder="1" applyAlignment="1">
      <alignment horizontal="right" vertical="center" wrapText="1" indent="1"/>
    </xf>
    <xf numFmtId="178" fontId="16" fillId="0" borderId="0" xfId="0" applyNumberFormat="1" applyFont="1" applyFill="1" applyBorder="1" applyAlignment="1">
      <alignment horizontal="right" vertical="center" wrapText="1" indent="1"/>
    </xf>
    <xf numFmtId="184" fontId="32" fillId="0" borderId="0" xfId="0" applyNumberFormat="1" applyFont="1" applyFill="1" applyBorder="1" applyAlignment="1">
      <alignment horizontal="right" vertical="center" wrapText="1" indent="1"/>
    </xf>
    <xf numFmtId="184" fontId="32" fillId="0" borderId="25" xfId="0" applyNumberFormat="1" applyFont="1" applyFill="1" applyBorder="1" applyAlignment="1">
      <alignment horizontal="right" vertical="center" wrapText="1" indent="1"/>
    </xf>
    <xf numFmtId="184" fontId="8" fillId="0" borderId="0" xfId="0" applyNumberFormat="1" applyFont="1" applyFill="1" applyBorder="1" applyAlignment="1">
      <alignment horizontal="right" vertical="center" wrapText="1" indent="1"/>
    </xf>
    <xf numFmtId="0" fontId="34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78" fontId="8" fillId="0" borderId="24" xfId="0" applyNumberFormat="1" applyFont="1" applyFill="1" applyBorder="1" applyAlignment="1">
      <alignment horizontal="right" vertical="center" wrapText="1" indent="1"/>
    </xf>
    <xf numFmtId="178" fontId="32" fillId="0" borderId="24" xfId="0" applyNumberFormat="1" applyFont="1" applyFill="1" applyBorder="1" applyAlignment="1">
      <alignment horizontal="right" vertical="center" wrapText="1" indent="1"/>
    </xf>
    <xf numFmtId="178" fontId="32" fillId="0" borderId="26" xfId="0" applyNumberFormat="1" applyFont="1" applyFill="1" applyBorder="1" applyAlignment="1">
      <alignment horizontal="right" vertical="center" wrapText="1" indent="1"/>
    </xf>
    <xf numFmtId="0" fontId="2" fillId="0" borderId="29" xfId="0" applyFont="1" applyFill="1" applyBorder="1" applyAlignment="1">
      <alignment horizontal="center" vertical="center"/>
    </xf>
    <xf numFmtId="178" fontId="32" fillId="0" borderId="22" xfId="0" applyNumberFormat="1" applyFont="1" applyFill="1" applyBorder="1" applyAlignment="1">
      <alignment horizontal="right" vertical="center" wrapText="1" indent="1"/>
    </xf>
    <xf numFmtId="0" fontId="3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/>
    </xf>
    <xf numFmtId="209" fontId="32" fillId="0" borderId="25" xfId="0" applyNumberFormat="1" applyFont="1" applyFill="1" applyBorder="1" applyAlignment="1">
      <alignment horizontal="right" vertical="center" wrapText="1" inden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177" fontId="31" fillId="0" borderId="0" xfId="0" applyNumberFormat="1" applyFont="1" applyFill="1" applyBorder="1" applyAlignment="1">
      <alignment horizontal="center" vertical="center"/>
    </xf>
    <xf numFmtId="0" fontId="58" fillId="0" borderId="20" xfId="0" applyNumberFormat="1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 vertical="center" indent="1"/>
    </xf>
    <xf numFmtId="0" fontId="2" fillId="0" borderId="15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177" fontId="34" fillId="0" borderId="0" xfId="0" applyNumberFormat="1" applyFont="1" applyFill="1" applyBorder="1" applyAlignment="1">
      <alignment horizontal="left" vertical="center" indent="1"/>
    </xf>
    <xf numFmtId="0" fontId="2" fillId="0" borderId="15" xfId="0" applyNumberFormat="1" applyFont="1" applyFill="1" applyBorder="1" applyAlignment="1">
      <alignment horizontal="left" vertical="center"/>
    </xf>
    <xf numFmtId="0" fontId="85" fillId="0" borderId="27" xfId="0" applyFont="1" applyFill="1" applyBorder="1" applyAlignment="1">
      <alignment horizontal="center" vertical="center" wrapText="1"/>
    </xf>
    <xf numFmtId="0" fontId="86" fillId="0" borderId="27" xfId="0" applyFont="1" applyFill="1" applyBorder="1" applyAlignment="1">
      <alignment horizontal="center" vertical="center" wrapText="1"/>
    </xf>
    <xf numFmtId="177" fontId="34" fillId="0" borderId="0" xfId="0" applyNumberFormat="1" applyFont="1" applyFill="1" applyBorder="1" applyAlignment="1">
      <alignment horizontal="left" vertical="center" wrapText="1" indent="1" shrinkToFit="1"/>
    </xf>
    <xf numFmtId="0" fontId="34" fillId="0" borderId="26" xfId="0" applyFont="1" applyFill="1" applyBorder="1" applyAlignment="1">
      <alignment horizontal="center" vertical="center"/>
    </xf>
    <xf numFmtId="177" fontId="34" fillId="0" borderId="24" xfId="0" applyNumberFormat="1" applyFont="1" applyFill="1" applyBorder="1" applyAlignment="1">
      <alignment horizontal="left" vertical="center" indent="1"/>
    </xf>
    <xf numFmtId="177" fontId="18" fillId="0" borderId="24" xfId="0" applyNumberFormat="1" applyFont="1" applyFill="1" applyBorder="1" applyAlignment="1">
      <alignment horizontal="center" vertical="center"/>
    </xf>
    <xf numFmtId="177" fontId="8" fillId="0" borderId="24" xfId="0" applyNumberFormat="1" applyFont="1" applyFill="1" applyBorder="1" applyAlignment="1">
      <alignment horizontal="right" vertical="center" indent="1"/>
    </xf>
    <xf numFmtId="0" fontId="2" fillId="0" borderId="19" xfId="0" applyNumberFormat="1" applyFont="1" applyFill="1" applyBorder="1" applyAlignment="1">
      <alignment horizontal="left" vertical="center"/>
    </xf>
    <xf numFmtId="0" fontId="85" fillId="0" borderId="29" xfId="0" applyFont="1" applyFill="1" applyBorder="1" applyAlignment="1">
      <alignment horizontal="center" vertical="center" wrapText="1"/>
    </xf>
    <xf numFmtId="0" fontId="76" fillId="27" borderId="0" xfId="0" applyFont="1" applyFill="1" applyAlignment="1">
      <alignment vertical="center" shrinkToFit="1"/>
    </xf>
    <xf numFmtId="0" fontId="76" fillId="27" borderId="0" xfId="0" applyFont="1" applyFill="1" applyAlignment="1" quotePrefix="1">
      <alignment horizontal="right" vertical="center"/>
    </xf>
    <xf numFmtId="0" fontId="76" fillId="27" borderId="0" xfId="0" applyFont="1" applyFill="1" applyAlignment="1">
      <alignment vertical="center"/>
    </xf>
    <xf numFmtId="183" fontId="8" fillId="0" borderId="27" xfId="0" applyNumberFormat="1" applyFont="1" applyFill="1" applyBorder="1" applyAlignment="1">
      <alignment horizontal="right" vertical="center" wrapText="1" indent="1" shrinkToFit="1"/>
    </xf>
    <xf numFmtId="49" fontId="8" fillId="0" borderId="0" xfId="0" applyNumberFormat="1" applyFont="1" applyFill="1" applyBorder="1" applyAlignment="1">
      <alignment horizontal="right" vertical="center" wrapText="1" indent="1" shrinkToFit="1"/>
    </xf>
    <xf numFmtId="183" fontId="8" fillId="0" borderId="25" xfId="0" applyNumberFormat="1" applyFont="1" applyFill="1" applyBorder="1" applyAlignment="1">
      <alignment horizontal="right" vertical="center" wrapText="1" indent="1" shrinkToFit="1"/>
    </xf>
    <xf numFmtId="183" fontId="32" fillId="0" borderId="27" xfId="0" applyNumberFormat="1" applyFont="1" applyFill="1" applyBorder="1" applyAlignment="1">
      <alignment horizontal="right" vertical="center" wrapText="1" indent="1" shrinkToFit="1"/>
    </xf>
    <xf numFmtId="183" fontId="32" fillId="0" borderId="25" xfId="0" applyNumberFormat="1" applyFont="1" applyFill="1" applyBorder="1" applyAlignment="1">
      <alignment horizontal="right" vertical="center" wrapText="1" indent="1" shrinkToFit="1"/>
    </xf>
    <xf numFmtId="0" fontId="8" fillId="0" borderId="0" xfId="0" applyFont="1" applyFill="1" applyBorder="1" applyAlignment="1">
      <alignment horizontal="left" vertical="center" indent="1" shrinkToFit="1"/>
    </xf>
    <xf numFmtId="182" fontId="8" fillId="0" borderId="0" xfId="0" applyNumberFormat="1" applyFont="1" applyFill="1" applyBorder="1" applyAlignment="1">
      <alignment horizontal="right" vertical="center" wrapText="1" indent="1" shrinkToFit="1"/>
    </xf>
    <xf numFmtId="183" fontId="8" fillId="0" borderId="29" xfId="0" applyNumberFormat="1" applyFont="1" applyFill="1" applyBorder="1" applyAlignment="1">
      <alignment horizontal="right" vertical="center" wrapText="1" indent="1" shrinkToFit="1"/>
    </xf>
    <xf numFmtId="183" fontId="8" fillId="0" borderId="26" xfId="0" applyNumberFormat="1" applyFont="1" applyFill="1" applyBorder="1" applyAlignment="1">
      <alignment horizontal="right" vertical="center" wrapText="1" indent="1" shrinkToFit="1"/>
    </xf>
    <xf numFmtId="0" fontId="8" fillId="0" borderId="29" xfId="0" applyFont="1" applyFill="1" applyBorder="1" applyAlignment="1">
      <alignment horizontal="left" vertical="center" indent="1" shrinkToFit="1"/>
    </xf>
    <xf numFmtId="177" fontId="32" fillId="0" borderId="23" xfId="0" applyNumberFormat="1" applyFont="1" applyFill="1" applyBorder="1" applyAlignment="1">
      <alignment horizontal="right" vertical="center" wrapText="1" indent="1"/>
    </xf>
    <xf numFmtId="0" fontId="58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top"/>
    </xf>
    <xf numFmtId="0" fontId="16" fillId="0" borderId="25" xfId="0" applyFont="1" applyFill="1" applyBorder="1" applyAlignment="1">
      <alignment horizontal="center"/>
    </xf>
    <xf numFmtId="177" fontId="32" fillId="0" borderId="0" xfId="0" applyNumberFormat="1" applyFont="1" applyFill="1" applyBorder="1" applyAlignment="1">
      <alignment horizontal="right" vertical="center" indent="1"/>
    </xf>
    <xf numFmtId="183" fontId="32" fillId="27" borderId="24" xfId="0" applyNumberFormat="1" applyFont="1" applyFill="1" applyBorder="1" applyAlignment="1">
      <alignment horizontal="center" vertical="center" wrapText="1" shrinkToFit="1"/>
    </xf>
    <xf numFmtId="199" fontId="32" fillId="27" borderId="24" xfId="0" applyNumberFormat="1" applyFont="1" applyFill="1" applyBorder="1" applyAlignment="1">
      <alignment horizontal="center" vertical="center" wrapText="1" shrinkToFit="1"/>
    </xf>
    <xf numFmtId="199" fontId="32" fillId="27" borderId="26" xfId="0" applyNumberFormat="1" applyFont="1" applyFill="1" applyBorder="1" applyAlignment="1">
      <alignment horizontal="center" vertical="center" wrapText="1" shrinkToFit="1"/>
    </xf>
    <xf numFmtId="0" fontId="63" fillId="27" borderId="29" xfId="0" applyFont="1" applyFill="1" applyBorder="1" applyAlignment="1">
      <alignment horizontal="center" vertical="center" wrapText="1" shrinkToFit="1"/>
    </xf>
    <xf numFmtId="0" fontId="63" fillId="27" borderId="24" xfId="0" applyFont="1" applyFill="1" applyBorder="1" applyAlignment="1">
      <alignment horizontal="center" vertical="center" wrapText="1" shrinkToFit="1"/>
    </xf>
    <xf numFmtId="224" fontId="32" fillId="27" borderId="24" xfId="0" applyNumberFormat="1" applyFont="1" applyFill="1" applyBorder="1" applyAlignment="1">
      <alignment horizontal="center" vertical="center" wrapText="1" shrinkToFit="1"/>
    </xf>
    <xf numFmtId="200" fontId="32" fillId="27" borderId="24" xfId="0" applyNumberFormat="1" applyFont="1" applyFill="1" applyBorder="1" applyAlignment="1">
      <alignment horizontal="center" vertical="center" wrapText="1" shrinkToFit="1"/>
    </xf>
    <xf numFmtId="177" fontId="63" fillId="27" borderId="24" xfId="0" applyNumberFormat="1" applyFont="1" applyFill="1" applyBorder="1" applyAlignment="1">
      <alignment horizontal="center" vertical="center" wrapText="1" shrinkToFit="1"/>
    </xf>
    <xf numFmtId="176" fontId="8" fillId="0" borderId="27" xfId="0" applyNumberFormat="1" applyFont="1" applyFill="1" applyBorder="1" applyAlignment="1">
      <alignment horizontal="right" vertical="center" wrapText="1" indent="1" shrinkToFit="1"/>
    </xf>
    <xf numFmtId="182" fontId="18" fillId="0" borderId="27" xfId="0" applyNumberFormat="1" applyFont="1" applyFill="1" applyBorder="1" applyAlignment="1">
      <alignment horizontal="right" vertical="center" wrapText="1" indent="1" shrinkToFit="1"/>
    </xf>
    <xf numFmtId="182" fontId="18" fillId="0" borderId="0" xfId="0" applyNumberFormat="1" applyFont="1" applyFill="1" applyBorder="1" applyAlignment="1">
      <alignment horizontal="right" vertical="center" wrapText="1" indent="1" shrinkToFit="1"/>
    </xf>
    <xf numFmtId="200" fontId="18" fillId="0" borderId="0" xfId="0" applyNumberFormat="1" applyFont="1" applyFill="1" applyBorder="1" applyAlignment="1">
      <alignment horizontal="right" vertical="center" wrapText="1" indent="1" shrinkToFit="1"/>
    </xf>
    <xf numFmtId="182" fontId="18" fillId="0" borderId="25" xfId="0" applyNumberFormat="1" applyFont="1" applyFill="1" applyBorder="1" applyAlignment="1">
      <alignment horizontal="right" vertical="center" wrapText="1" indent="1" shrinkToFit="1"/>
    </xf>
    <xf numFmtId="182" fontId="8" fillId="0" borderId="27" xfId="0" applyNumberFormat="1" applyFont="1" applyFill="1" applyBorder="1" applyAlignment="1">
      <alignment horizontal="right" vertical="center" wrapText="1" indent="1"/>
    </xf>
    <xf numFmtId="182" fontId="32" fillId="0" borderId="27" xfId="0" applyNumberFormat="1" applyFont="1" applyFill="1" applyBorder="1" applyAlignment="1">
      <alignment horizontal="right" vertical="center" wrapText="1" indent="1"/>
    </xf>
    <xf numFmtId="182" fontId="32" fillId="0" borderId="0" xfId="0" applyNumberFormat="1" applyFont="1" applyFill="1" applyBorder="1" applyAlignment="1">
      <alignment horizontal="right" vertical="center" wrapText="1" indent="1" shrinkToFit="1"/>
    </xf>
    <xf numFmtId="182" fontId="32" fillId="0" borderId="25" xfId="0" applyNumberFormat="1" applyFont="1" applyFill="1" applyBorder="1" applyAlignment="1">
      <alignment horizontal="right" vertical="center" wrapText="1" indent="1" shrinkToFit="1"/>
    </xf>
    <xf numFmtId="182" fontId="8" fillId="0" borderId="0" xfId="0" applyNumberFormat="1" applyFont="1" applyFill="1" applyBorder="1" applyAlignment="1">
      <alignment horizontal="right" vertical="center" wrapText="1" indent="1"/>
    </xf>
    <xf numFmtId="182" fontId="8" fillId="0" borderId="25" xfId="0" applyNumberFormat="1" applyFont="1" applyFill="1" applyBorder="1" applyAlignment="1">
      <alignment horizontal="right" vertical="center" wrapText="1" indent="1"/>
    </xf>
    <xf numFmtId="183" fontId="8" fillId="0" borderId="29" xfId="0" applyNumberFormat="1" applyFont="1" applyFill="1" applyBorder="1" applyAlignment="1">
      <alignment horizontal="right" vertical="center" wrapText="1" indent="1"/>
    </xf>
    <xf numFmtId="182" fontId="8" fillId="0" borderId="24" xfId="0" applyNumberFormat="1" applyFont="1" applyFill="1" applyBorder="1" applyAlignment="1">
      <alignment horizontal="right" vertical="center" wrapText="1" indent="1" shrinkToFit="1"/>
    </xf>
    <xf numFmtId="182" fontId="8" fillId="0" borderId="26" xfId="0" applyNumberFormat="1" applyFont="1" applyFill="1" applyBorder="1" applyAlignment="1">
      <alignment horizontal="right" vertical="center" wrapText="1" indent="1" shrinkToFit="1"/>
    </xf>
    <xf numFmtId="0" fontId="16" fillId="27" borderId="0" xfId="0" applyFont="1" applyFill="1" applyAlignment="1">
      <alignment vertical="center"/>
    </xf>
    <xf numFmtId="182" fontId="16" fillId="27" borderId="0" xfId="0" applyNumberFormat="1" applyFont="1" applyFill="1" applyAlignment="1">
      <alignment vertical="center"/>
    </xf>
    <xf numFmtId="0" fontId="16" fillId="27" borderId="23" xfId="0" applyFont="1" applyFill="1" applyBorder="1" applyAlignment="1">
      <alignment horizontal="right" vertical="center"/>
    </xf>
    <xf numFmtId="0" fontId="76" fillId="27" borderId="0" xfId="0" applyFont="1" applyFill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 wrapText="1" indent="1"/>
    </xf>
    <xf numFmtId="182" fontId="18" fillId="0" borderId="0" xfId="0" applyNumberFormat="1" applyFont="1" applyFill="1" applyAlignment="1">
      <alignment horizontal="right" vertical="center" wrapText="1" indent="1" shrinkToFit="1"/>
    </xf>
    <xf numFmtId="182" fontId="32" fillId="0" borderId="0" xfId="0" applyNumberFormat="1" applyFont="1" applyFill="1" applyAlignment="1">
      <alignment horizontal="right" vertical="center" wrapText="1" indent="1" shrinkToFit="1"/>
    </xf>
    <xf numFmtId="182" fontId="8" fillId="0" borderId="27" xfId="0" applyNumberFormat="1" applyFont="1" applyFill="1" applyBorder="1" applyAlignment="1">
      <alignment horizontal="right" vertical="center" wrapText="1" indent="1" shrinkToFit="1"/>
    </xf>
    <xf numFmtId="182" fontId="8" fillId="0" borderId="0" xfId="0" applyNumberFormat="1" applyFont="1" applyFill="1" applyAlignment="1">
      <alignment horizontal="right" vertical="center" wrapText="1" indent="1"/>
    </xf>
    <xf numFmtId="182" fontId="8" fillId="0" borderId="29" xfId="0" applyNumberFormat="1" applyFont="1" applyFill="1" applyBorder="1" applyAlignment="1">
      <alignment horizontal="right" vertical="center" wrapText="1" indent="1" shrinkToFit="1"/>
    </xf>
    <xf numFmtId="0" fontId="11" fillId="0" borderId="29" xfId="0" applyFont="1" applyFill="1" applyBorder="1" applyAlignment="1">
      <alignment horizontal="center" vertical="center" shrinkToFit="1"/>
    </xf>
    <xf numFmtId="0" fontId="71" fillId="0" borderId="0" xfId="0" applyFont="1" applyAlignment="1">
      <alignment/>
    </xf>
    <xf numFmtId="0" fontId="30" fillId="0" borderId="0" xfId="0" applyFont="1" applyAlignment="1">
      <alignment/>
    </xf>
    <xf numFmtId="0" fontId="8" fillId="0" borderId="22" xfId="0" applyFont="1" applyFill="1" applyBorder="1" applyAlignment="1">
      <alignment horizontal="center" vertical="center"/>
    </xf>
    <xf numFmtId="41" fontId="8" fillId="0" borderId="28" xfId="95" applyFont="1" applyFill="1" applyBorder="1" applyAlignment="1">
      <alignment horizontal="right" vertical="center" wrapText="1"/>
    </xf>
    <xf numFmtId="41" fontId="8" fillId="0" borderId="23" xfId="95" applyFont="1" applyFill="1" applyBorder="1" applyAlignment="1">
      <alignment horizontal="right" vertical="center" wrapText="1"/>
    </xf>
    <xf numFmtId="41" fontId="8" fillId="0" borderId="27" xfId="95" applyFont="1" applyFill="1" applyBorder="1" applyAlignment="1">
      <alignment horizontal="right" vertical="center" wrapText="1"/>
    </xf>
    <xf numFmtId="0" fontId="32" fillId="0" borderId="26" xfId="0" applyFont="1" applyFill="1" applyBorder="1" applyAlignment="1">
      <alignment horizontal="center" vertical="center"/>
    </xf>
    <xf numFmtId="41" fontId="32" fillId="0" borderId="29" xfId="95" applyFont="1" applyFill="1" applyBorder="1" applyAlignment="1">
      <alignment horizontal="right" vertical="center" wrapText="1"/>
    </xf>
    <xf numFmtId="41" fontId="32" fillId="0" borderId="24" xfId="95" applyFont="1" applyFill="1" applyBorder="1" applyAlignment="1">
      <alignment horizontal="right" vertical="center" wrapText="1"/>
    </xf>
    <xf numFmtId="0" fontId="92" fillId="0" borderId="0" xfId="0" applyFont="1" applyAlignment="1">
      <alignment/>
    </xf>
    <xf numFmtId="0" fontId="32" fillId="0" borderId="29" xfId="0" applyFont="1" applyFill="1" applyBorder="1" applyAlignment="1">
      <alignment horizontal="center" vertical="center"/>
    </xf>
    <xf numFmtId="177" fontId="15" fillId="0" borderId="0" xfId="0" applyNumberFormat="1" applyFont="1" applyFill="1" applyBorder="1" applyAlignment="1">
      <alignment horizontal="right" vertical="center" wrapText="1" indent="1" shrinkToFit="1"/>
    </xf>
    <xf numFmtId="177" fontId="15" fillId="0" borderId="0" xfId="0" applyNumberFormat="1" applyFont="1" applyFill="1" applyBorder="1" applyAlignment="1">
      <alignment horizontal="right" vertical="center" wrapText="1" indent="1"/>
    </xf>
    <xf numFmtId="178" fontId="15" fillId="0" borderId="0" xfId="0" applyNumberFormat="1" applyFont="1" applyFill="1" applyBorder="1" applyAlignment="1">
      <alignment horizontal="right" vertical="center" wrapText="1" indent="1" shrinkToFit="1"/>
    </xf>
    <xf numFmtId="182" fontId="56" fillId="0" borderId="0" xfId="0" applyNumberFormat="1" applyFont="1" applyFill="1" applyBorder="1" applyAlignment="1">
      <alignment horizontal="right" vertical="center" wrapText="1" indent="1"/>
    </xf>
    <xf numFmtId="184" fontId="15" fillId="0" borderId="0" xfId="0" applyNumberFormat="1" applyFont="1" applyFill="1" applyBorder="1" applyAlignment="1">
      <alignment horizontal="right" vertical="center" wrapText="1" indent="1"/>
    </xf>
    <xf numFmtId="0" fontId="15" fillId="0" borderId="25" xfId="0" applyFont="1" applyFill="1" applyBorder="1" applyAlignment="1">
      <alignment horizontal="center" vertical="center" shrinkToFit="1"/>
    </xf>
    <xf numFmtId="0" fontId="56" fillId="0" borderId="25" xfId="0" applyFont="1" applyFill="1" applyBorder="1" applyAlignment="1">
      <alignment horizontal="center" vertical="center" shrinkToFit="1"/>
    </xf>
    <xf numFmtId="178" fontId="15" fillId="0" borderId="22" xfId="0" applyNumberFormat="1" applyFont="1" applyFill="1" applyBorder="1" applyAlignment="1">
      <alignment horizontal="right" vertical="center" wrapText="1" indent="2"/>
    </xf>
    <xf numFmtId="178" fontId="15" fillId="0" borderId="25" xfId="0" applyNumberFormat="1" applyFont="1" applyFill="1" applyBorder="1" applyAlignment="1">
      <alignment horizontal="right" vertical="center" wrapText="1" indent="2" shrinkToFit="1"/>
    </xf>
    <xf numFmtId="178" fontId="56" fillId="0" borderId="25" xfId="0" applyNumberFormat="1" applyFont="1" applyFill="1" applyBorder="1" applyAlignment="1">
      <alignment horizontal="right" vertical="center" wrapText="1" indent="2"/>
    </xf>
    <xf numFmtId="209" fontId="15" fillId="0" borderId="25" xfId="0" applyNumberFormat="1" applyFont="1" applyFill="1" applyBorder="1" applyAlignment="1">
      <alignment horizontal="right" vertical="center" wrapText="1" indent="2"/>
    </xf>
    <xf numFmtId="184" fontId="15" fillId="0" borderId="29" xfId="0" applyNumberFormat="1" applyFont="1" applyFill="1" applyBorder="1" applyAlignment="1">
      <alignment horizontal="right" vertical="center" wrapText="1" indent="1"/>
    </xf>
    <xf numFmtId="184" fontId="15" fillId="0" borderId="24" xfId="0" applyNumberFormat="1" applyFont="1" applyFill="1" applyBorder="1" applyAlignment="1">
      <alignment horizontal="right" vertical="center" wrapText="1" indent="1"/>
    </xf>
    <xf numFmtId="178" fontId="15" fillId="0" borderId="26" xfId="0" applyNumberFormat="1" applyFont="1" applyFill="1" applyBorder="1" applyAlignment="1">
      <alignment horizontal="right" vertical="center" wrapText="1" indent="2"/>
    </xf>
    <xf numFmtId="182" fontId="56" fillId="0" borderId="0" xfId="0" applyNumberFormat="1" applyFont="1" applyFill="1" applyBorder="1" applyAlignment="1">
      <alignment horizontal="right" vertical="center" wrapText="1" indent="2"/>
    </xf>
    <xf numFmtId="182" fontId="15" fillId="0" borderId="0" xfId="0" applyNumberFormat="1" applyFont="1" applyFill="1" applyBorder="1" applyAlignment="1">
      <alignment horizontal="right" vertical="center" wrapText="1" indent="2"/>
    </xf>
    <xf numFmtId="182" fontId="15" fillId="0" borderId="0" xfId="0" applyNumberFormat="1" applyFont="1" applyFill="1" applyBorder="1" applyAlignment="1">
      <alignment horizontal="right" vertical="center" wrapText="1" indent="1"/>
    </xf>
    <xf numFmtId="184" fontId="15" fillId="0" borderId="0" xfId="0" applyNumberFormat="1" applyFont="1" applyFill="1" applyBorder="1" applyAlignment="1">
      <alignment horizontal="right" vertical="center" wrapText="1" indent="2"/>
    </xf>
    <xf numFmtId="0" fontId="57" fillId="0" borderId="0" xfId="0" applyFont="1" applyFill="1" applyBorder="1" applyAlignment="1">
      <alignment horizontal="right" vertical="center" wrapText="1" indent="2"/>
    </xf>
    <xf numFmtId="0" fontId="57" fillId="0" borderId="0" xfId="0" applyFont="1" applyFill="1" applyBorder="1" applyAlignment="1">
      <alignment horizontal="right" vertical="center" wrapText="1" indent="1"/>
    </xf>
    <xf numFmtId="0" fontId="15" fillId="0" borderId="0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5" fillId="27" borderId="28" xfId="0" applyFont="1" applyFill="1" applyBorder="1" applyAlignment="1">
      <alignment vertical="center"/>
    </xf>
    <xf numFmtId="0" fontId="15" fillId="27" borderId="27" xfId="0" applyFont="1" applyFill="1" applyBorder="1" applyAlignment="1">
      <alignment horizontal="center" vertical="center"/>
    </xf>
    <xf numFmtId="0" fontId="15" fillId="27" borderId="29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84" fontId="15" fillId="0" borderId="24" xfId="0" applyNumberFormat="1" applyFont="1" applyFill="1" applyBorder="1" applyAlignment="1">
      <alignment horizontal="right" vertical="center" wrapText="1" indent="2"/>
    </xf>
    <xf numFmtId="182" fontId="56" fillId="0" borderId="22" xfId="0" applyNumberFormat="1" applyFont="1" applyFill="1" applyBorder="1" applyAlignment="1">
      <alignment horizontal="right" vertical="center" wrapText="1" indent="1"/>
    </xf>
    <xf numFmtId="184" fontId="15" fillId="0" borderId="25" xfId="0" applyNumberFormat="1" applyFont="1" applyFill="1" applyBorder="1" applyAlignment="1">
      <alignment horizontal="right" vertical="center" wrapText="1" indent="1"/>
    </xf>
    <xf numFmtId="184" fontId="15" fillId="0" borderId="26" xfId="0" applyNumberFormat="1" applyFont="1" applyFill="1" applyBorder="1" applyAlignment="1">
      <alignment horizontal="right" vertical="center" wrapText="1" indent="1"/>
    </xf>
    <xf numFmtId="0" fontId="57" fillId="27" borderId="0" xfId="0" applyFont="1" applyFill="1" applyBorder="1" applyAlignment="1">
      <alignment vertical="center"/>
    </xf>
    <xf numFmtId="0" fontId="55" fillId="27" borderId="0" xfId="0" applyFont="1" applyFill="1" applyBorder="1" applyAlignment="1">
      <alignment vertical="center"/>
    </xf>
    <xf numFmtId="0" fontId="56" fillId="0" borderId="22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right" vertical="center" wrapText="1" indent="4" shrinkToFit="1"/>
    </xf>
    <xf numFmtId="178" fontId="8" fillId="0" borderId="0" xfId="0" applyNumberFormat="1" applyFont="1" applyFill="1" applyBorder="1" applyAlignment="1">
      <alignment horizontal="right" vertical="center" wrapText="1" indent="4"/>
    </xf>
    <xf numFmtId="178" fontId="32" fillId="0" borderId="0" xfId="0" applyNumberFormat="1" applyFont="1" applyFill="1" applyBorder="1" applyAlignment="1">
      <alignment horizontal="right" vertical="center" wrapText="1" indent="4" shrinkToFit="1"/>
    </xf>
    <xf numFmtId="178" fontId="8" fillId="0" borderId="0" xfId="95" applyNumberFormat="1" applyFont="1" applyFill="1" applyBorder="1" applyAlignment="1">
      <alignment horizontal="right" vertical="center" wrapText="1" indent="4" shrinkToFit="1"/>
    </xf>
    <xf numFmtId="178" fontId="8" fillId="0" borderId="22" xfId="0" applyNumberFormat="1" applyFont="1" applyFill="1" applyBorder="1" applyAlignment="1">
      <alignment horizontal="right" vertical="center" wrapText="1" indent="4"/>
    </xf>
    <xf numFmtId="178" fontId="8" fillId="0" borderId="25" xfId="0" applyNumberFormat="1" applyFont="1" applyFill="1" applyBorder="1" applyAlignment="1">
      <alignment horizontal="right" vertical="center" wrapText="1" indent="4" shrinkToFit="1"/>
    </xf>
    <xf numFmtId="178" fontId="32" fillId="0" borderId="25" xfId="0" applyNumberFormat="1" applyFont="1" applyFill="1" applyBorder="1" applyAlignment="1">
      <alignment horizontal="right" vertical="center" wrapText="1" indent="4" shrinkToFit="1"/>
    </xf>
    <xf numFmtId="178" fontId="8" fillId="0" borderId="29" xfId="95" applyNumberFormat="1" applyFont="1" applyFill="1" applyBorder="1" applyAlignment="1">
      <alignment horizontal="right" vertical="center" wrapText="1" indent="4" shrinkToFit="1"/>
    </xf>
    <xf numFmtId="178" fontId="8" fillId="0" borderId="24" xfId="95" applyNumberFormat="1" applyFont="1" applyFill="1" applyBorder="1" applyAlignment="1">
      <alignment horizontal="right" vertical="center" wrapText="1" indent="4" shrinkToFit="1"/>
    </xf>
    <xf numFmtId="0" fontId="16" fillId="0" borderId="0" xfId="0" applyFont="1" applyBorder="1" applyAlignment="1">
      <alignment/>
    </xf>
    <xf numFmtId="0" fontId="7" fillId="27" borderId="0" xfId="118" applyFont="1" applyFill="1" applyAlignment="1">
      <alignment horizontal="center" vertical="center"/>
      <protection/>
    </xf>
    <xf numFmtId="0" fontId="8" fillId="27" borderId="28" xfId="118" applyFont="1" applyFill="1" applyBorder="1" applyAlignment="1" quotePrefix="1">
      <alignment horizontal="center" vertical="center"/>
      <protection/>
    </xf>
    <xf numFmtId="0" fontId="8" fillId="27" borderId="2" xfId="118" applyFont="1" applyFill="1" applyBorder="1" applyAlignment="1">
      <alignment horizontal="center" vertical="center"/>
      <protection/>
    </xf>
    <xf numFmtId="0" fontId="8" fillId="27" borderId="30" xfId="118" applyFont="1" applyFill="1" applyBorder="1" applyAlignment="1">
      <alignment horizontal="center" vertical="center"/>
      <protection/>
    </xf>
    <xf numFmtId="0" fontId="8" fillId="27" borderId="28" xfId="118" applyFont="1" applyFill="1" applyBorder="1" applyAlignment="1">
      <alignment horizontal="center" vertical="center"/>
      <protection/>
    </xf>
    <xf numFmtId="0" fontId="8" fillId="27" borderId="23" xfId="118" applyFont="1" applyFill="1" applyBorder="1" applyAlignment="1">
      <alignment horizontal="center" vertical="center"/>
      <protection/>
    </xf>
    <xf numFmtId="0" fontId="8" fillId="27" borderId="22" xfId="118" applyFont="1" applyFill="1" applyBorder="1" applyAlignment="1">
      <alignment horizontal="center" vertical="center"/>
      <protection/>
    </xf>
    <xf numFmtId="0" fontId="8" fillId="27" borderId="23" xfId="118" applyFont="1" applyFill="1" applyBorder="1" applyAlignment="1">
      <alignment horizontal="center" vertical="center" shrinkToFit="1"/>
      <protection/>
    </xf>
    <xf numFmtId="0" fontId="8" fillId="27" borderId="22" xfId="118" applyFont="1" applyFill="1" applyBorder="1" applyAlignment="1">
      <alignment horizontal="center" vertical="center" shrinkToFit="1"/>
      <protection/>
    </xf>
    <xf numFmtId="0" fontId="8" fillId="27" borderId="27" xfId="118" applyFont="1" applyFill="1" applyBorder="1" applyAlignment="1">
      <alignment horizontal="center" vertical="center"/>
      <protection/>
    </xf>
    <xf numFmtId="0" fontId="8" fillId="27" borderId="29" xfId="118" applyFont="1" applyFill="1" applyBorder="1" applyAlignment="1">
      <alignment horizontal="center" vertical="center"/>
      <protection/>
    </xf>
    <xf numFmtId="0" fontId="16" fillId="27" borderId="22" xfId="118" applyFont="1" applyFill="1" applyBorder="1" applyAlignment="1">
      <alignment horizontal="center" vertical="center"/>
      <protection/>
    </xf>
    <xf numFmtId="0" fontId="8" fillId="27" borderId="25" xfId="118" applyFont="1" applyFill="1" applyBorder="1" applyAlignment="1">
      <alignment horizontal="center" vertical="center"/>
      <protection/>
    </xf>
    <xf numFmtId="0" fontId="8" fillId="27" borderId="26" xfId="118" applyFont="1" applyFill="1" applyBorder="1" applyAlignment="1">
      <alignment horizontal="center" vertical="center"/>
      <protection/>
    </xf>
    <xf numFmtId="0" fontId="8" fillId="27" borderId="28" xfId="0" applyFont="1" applyFill="1" applyBorder="1" applyAlignment="1">
      <alignment horizontal="center" vertical="center" shrinkToFit="1"/>
    </xf>
    <xf numFmtId="0" fontId="8" fillId="27" borderId="23" xfId="0" applyFont="1" applyFill="1" applyBorder="1" applyAlignment="1">
      <alignment horizontal="center" vertical="center" shrinkToFit="1"/>
    </xf>
    <xf numFmtId="0" fontId="8" fillId="27" borderId="22" xfId="0" applyFont="1" applyFill="1" applyBorder="1" applyAlignment="1">
      <alignment horizontal="center" vertical="center" shrinkToFit="1"/>
    </xf>
    <xf numFmtId="0" fontId="8" fillId="27" borderId="28" xfId="0" applyFont="1" applyFill="1" applyBorder="1" applyAlignment="1" quotePrefix="1">
      <alignment horizontal="center" vertical="center" shrinkToFit="1"/>
    </xf>
    <xf numFmtId="0" fontId="7" fillId="27" borderId="0" xfId="0" applyFont="1" applyFill="1" applyAlignment="1">
      <alignment horizontal="center" vertical="center"/>
    </xf>
    <xf numFmtId="0" fontId="2" fillId="27" borderId="28" xfId="0" applyFont="1" applyFill="1" applyBorder="1" applyAlignment="1" quotePrefix="1">
      <alignment horizontal="center" vertical="center" shrinkToFit="1"/>
    </xf>
    <xf numFmtId="0" fontId="2" fillId="27" borderId="28" xfId="0" applyFont="1" applyFill="1" applyBorder="1" applyAlignment="1">
      <alignment horizontal="center" vertical="center" shrinkToFit="1"/>
    </xf>
    <xf numFmtId="0" fontId="8" fillId="27" borderId="24" xfId="0" applyFont="1" applyFill="1" applyBorder="1" applyAlignment="1">
      <alignment horizontal="left" vertical="center" shrinkToFit="1"/>
    </xf>
    <xf numFmtId="0" fontId="16" fillId="27" borderId="22" xfId="0" applyFont="1" applyFill="1" applyBorder="1" applyAlignment="1">
      <alignment horizontal="center" vertical="center" shrinkToFit="1"/>
    </xf>
    <xf numFmtId="0" fontId="16" fillId="27" borderId="25" xfId="0" applyFont="1" applyFill="1" applyBorder="1" applyAlignment="1">
      <alignment horizontal="center" vertical="center" shrinkToFit="1"/>
    </xf>
    <xf numFmtId="0" fontId="16" fillId="27" borderId="26" xfId="0" applyFont="1" applyFill="1" applyBorder="1" applyAlignment="1">
      <alignment horizontal="center" vertical="center" shrinkToFit="1"/>
    </xf>
    <xf numFmtId="0" fontId="8" fillId="27" borderId="27" xfId="0" applyFont="1" applyFill="1" applyBorder="1" applyAlignment="1">
      <alignment horizontal="center" vertical="center" shrinkToFit="1"/>
    </xf>
    <xf numFmtId="0" fontId="8" fillId="27" borderId="29" xfId="0" applyFont="1" applyFill="1" applyBorder="1" applyAlignment="1">
      <alignment horizontal="center" vertical="center" shrinkToFit="1"/>
    </xf>
    <xf numFmtId="0" fontId="2" fillId="27" borderId="22" xfId="0" applyFont="1" applyFill="1" applyBorder="1" applyAlignment="1">
      <alignment horizontal="center" vertical="center" shrinkToFit="1"/>
    </xf>
    <xf numFmtId="0" fontId="8" fillId="27" borderId="26" xfId="0" applyFont="1" applyFill="1" applyBorder="1" applyAlignment="1">
      <alignment horizontal="center" vertical="center" shrinkToFit="1"/>
    </xf>
    <xf numFmtId="0" fontId="2" fillId="27" borderId="32" xfId="0" applyFont="1" applyFill="1" applyBorder="1" applyAlignment="1" quotePrefix="1">
      <alignment horizontal="center" vertical="center" shrinkToFit="1"/>
    </xf>
    <xf numFmtId="0" fontId="2" fillId="27" borderId="2" xfId="0" applyFont="1" applyFill="1" applyBorder="1" applyAlignment="1" quotePrefix="1">
      <alignment horizontal="center" vertical="center" shrinkToFit="1"/>
    </xf>
    <xf numFmtId="0" fontId="2" fillId="27" borderId="30" xfId="0" applyFont="1" applyFill="1" applyBorder="1" applyAlignment="1" quotePrefix="1">
      <alignment horizontal="center" vertical="center" shrinkToFit="1"/>
    </xf>
    <xf numFmtId="0" fontId="2" fillId="27" borderId="32" xfId="0" applyFont="1" applyFill="1" applyBorder="1" applyAlignment="1">
      <alignment horizontal="center" vertical="center" shrinkToFit="1"/>
    </xf>
    <xf numFmtId="0" fontId="2" fillId="27" borderId="2" xfId="0" applyFont="1" applyFill="1" applyBorder="1" applyAlignment="1">
      <alignment horizontal="center" vertical="center" shrinkToFit="1"/>
    </xf>
    <xf numFmtId="0" fontId="2" fillId="27" borderId="30" xfId="0" applyFont="1" applyFill="1" applyBorder="1" applyAlignment="1">
      <alignment horizontal="center" vertical="center" shrinkToFit="1"/>
    </xf>
    <xf numFmtId="0" fontId="32" fillId="0" borderId="32" xfId="114" applyFont="1" applyBorder="1" applyAlignment="1">
      <alignment horizontal="center" vertical="center"/>
      <protection/>
    </xf>
    <xf numFmtId="0" fontId="32" fillId="0" borderId="2" xfId="114" applyFont="1" applyBorder="1" applyAlignment="1">
      <alignment horizontal="center" vertical="center"/>
      <protection/>
    </xf>
    <xf numFmtId="0" fontId="32" fillId="0" borderId="30" xfId="114" applyFont="1" applyBorder="1" applyAlignment="1">
      <alignment horizontal="center" vertical="center"/>
      <protection/>
    </xf>
    <xf numFmtId="0" fontId="8" fillId="0" borderId="31" xfId="114" applyFont="1" applyBorder="1" applyAlignment="1">
      <alignment horizontal="center" vertical="center"/>
      <protection/>
    </xf>
    <xf numFmtId="0" fontId="8" fillId="0" borderId="28" xfId="114" applyFont="1" applyBorder="1" applyAlignment="1">
      <alignment horizontal="center" vertical="center" wrapText="1"/>
      <protection/>
    </xf>
    <xf numFmtId="0" fontId="8" fillId="0" borderId="23" xfId="114" applyFont="1" applyBorder="1" applyAlignment="1">
      <alignment horizontal="center" vertical="center" wrapText="1"/>
      <protection/>
    </xf>
    <xf numFmtId="0" fontId="8" fillId="0" borderId="22" xfId="114" applyFont="1" applyBorder="1" applyAlignment="1">
      <alignment horizontal="center" vertical="center" wrapText="1"/>
      <protection/>
    </xf>
    <xf numFmtId="0" fontId="8" fillId="0" borderId="27" xfId="114" applyFont="1" applyBorder="1" applyAlignment="1">
      <alignment horizontal="center" vertical="center" wrapText="1"/>
      <protection/>
    </xf>
    <xf numFmtId="0" fontId="8" fillId="0" borderId="0" xfId="114" applyFont="1" applyBorder="1" applyAlignment="1">
      <alignment horizontal="center" vertical="center" wrapText="1"/>
      <protection/>
    </xf>
    <xf numFmtId="0" fontId="8" fillId="0" borderId="25" xfId="114" applyFont="1" applyBorder="1" applyAlignment="1">
      <alignment horizontal="center" vertical="center" wrapText="1"/>
      <protection/>
    </xf>
    <xf numFmtId="0" fontId="8" fillId="0" borderId="29" xfId="114" applyFont="1" applyBorder="1" applyAlignment="1">
      <alignment horizontal="center" vertical="center" wrapText="1"/>
      <protection/>
    </xf>
    <xf numFmtId="0" fontId="8" fillId="0" borderId="24" xfId="114" applyFont="1" applyBorder="1" applyAlignment="1">
      <alignment horizontal="center" vertical="center" wrapText="1"/>
      <protection/>
    </xf>
    <xf numFmtId="0" fontId="8" fillId="0" borderId="26" xfId="114" applyFont="1" applyBorder="1" applyAlignment="1">
      <alignment horizontal="center" vertical="center" wrapText="1"/>
      <protection/>
    </xf>
    <xf numFmtId="3" fontId="32" fillId="0" borderId="32" xfId="114" applyNumberFormat="1" applyFont="1" applyBorder="1" applyAlignment="1">
      <alignment horizontal="center" vertical="center"/>
      <protection/>
    </xf>
    <xf numFmtId="0" fontId="70" fillId="0" borderId="0" xfId="114" applyFont="1" applyAlignment="1">
      <alignment horizontal="center" vertical="center"/>
      <protection/>
    </xf>
    <xf numFmtId="0" fontId="8" fillId="0" borderId="28" xfId="114" applyFont="1" applyBorder="1" applyAlignment="1">
      <alignment horizontal="center" vertical="center"/>
      <protection/>
    </xf>
    <xf numFmtId="0" fontId="8" fillId="0" borderId="27" xfId="114" applyFont="1" applyBorder="1" applyAlignment="1">
      <alignment horizontal="center" vertical="center"/>
      <protection/>
    </xf>
    <xf numFmtId="0" fontId="8" fillId="0" borderId="29" xfId="114" applyFont="1" applyBorder="1" applyAlignment="1">
      <alignment horizontal="center" vertical="center"/>
      <protection/>
    </xf>
    <xf numFmtId="0" fontId="8" fillId="0" borderId="2" xfId="114" applyFont="1" applyBorder="1" applyAlignment="1">
      <alignment horizontal="center" vertical="center" wrapText="1"/>
      <protection/>
    </xf>
    <xf numFmtId="0" fontId="8" fillId="0" borderId="20" xfId="114" applyFont="1" applyBorder="1" applyAlignment="1">
      <alignment horizontal="center" vertical="center" wrapText="1"/>
      <protection/>
    </xf>
    <xf numFmtId="0" fontId="8" fillId="0" borderId="20" xfId="114" applyFont="1" applyBorder="1" applyAlignment="1">
      <alignment horizontal="center" vertical="center"/>
      <protection/>
    </xf>
    <xf numFmtId="0" fontId="8" fillId="0" borderId="15" xfId="114" applyFont="1" applyBorder="1" applyAlignment="1">
      <alignment horizontal="center" vertical="center"/>
      <protection/>
    </xf>
    <xf numFmtId="0" fontId="8" fillId="0" borderId="19" xfId="114" applyFont="1" applyBorder="1" applyAlignment="1">
      <alignment horizontal="center" vertical="center"/>
      <protection/>
    </xf>
    <xf numFmtId="0" fontId="8" fillId="27" borderId="31" xfId="114" applyFont="1" applyFill="1" applyBorder="1" applyAlignment="1">
      <alignment horizontal="center" vertical="center"/>
      <protection/>
    </xf>
    <xf numFmtId="0" fontId="72" fillId="0" borderId="24" xfId="114" applyFont="1" applyBorder="1" applyAlignment="1">
      <alignment horizontal="right" vertical="center"/>
      <protection/>
    </xf>
    <xf numFmtId="0" fontId="8" fillId="27" borderId="31" xfId="114" applyFont="1" applyFill="1" applyBorder="1" applyAlignment="1">
      <alignment horizontal="center" vertical="center" wrapText="1"/>
      <protection/>
    </xf>
    <xf numFmtId="0" fontId="8" fillId="27" borderId="28" xfId="114" applyFont="1" applyFill="1" applyBorder="1" applyAlignment="1">
      <alignment horizontal="center" vertical="center"/>
      <protection/>
    </xf>
    <xf numFmtId="0" fontId="8" fillId="27" borderId="27" xfId="114" applyFont="1" applyFill="1" applyBorder="1" applyAlignment="1">
      <alignment horizontal="center" vertical="center"/>
      <protection/>
    </xf>
    <xf numFmtId="0" fontId="8" fillId="27" borderId="29" xfId="114" applyFont="1" applyFill="1" applyBorder="1" applyAlignment="1">
      <alignment horizontal="center" vertical="center"/>
      <protection/>
    </xf>
    <xf numFmtId="0" fontId="7" fillId="0" borderId="0" xfId="114" applyFont="1" applyAlignment="1">
      <alignment horizontal="center" vertical="center"/>
      <protection/>
    </xf>
    <xf numFmtId="0" fontId="32" fillId="27" borderId="32" xfId="114" applyFont="1" applyFill="1" applyBorder="1" applyAlignment="1">
      <alignment horizontal="center" vertical="center"/>
      <protection/>
    </xf>
    <xf numFmtId="0" fontId="32" fillId="27" borderId="2" xfId="114" applyFont="1" applyFill="1" applyBorder="1" applyAlignment="1">
      <alignment horizontal="center" vertical="center"/>
      <protection/>
    </xf>
    <xf numFmtId="4" fontId="32" fillId="27" borderId="2" xfId="114" applyNumberFormat="1" applyFont="1" applyFill="1" applyBorder="1" applyAlignment="1">
      <alignment horizontal="center" vertical="center"/>
      <protection/>
    </xf>
    <xf numFmtId="0" fontId="32" fillId="27" borderId="30" xfId="114" applyFont="1" applyFill="1" applyBorder="1" applyAlignment="1">
      <alignment horizontal="center" vertical="center"/>
      <protection/>
    </xf>
    <xf numFmtId="0" fontId="2" fillId="27" borderId="32" xfId="0" applyFont="1" applyFill="1" applyBorder="1" applyAlignment="1">
      <alignment horizontal="center" vertical="center"/>
    </xf>
    <xf numFmtId="0" fontId="8" fillId="27" borderId="30" xfId="0" applyFont="1" applyFill="1" applyBorder="1" applyAlignment="1">
      <alignment horizontal="center" vertical="center"/>
    </xf>
    <xf numFmtId="0" fontId="67" fillId="27" borderId="0" xfId="0" applyFont="1" applyFill="1" applyAlignment="1">
      <alignment horizontal="center" vertical="center"/>
    </xf>
    <xf numFmtId="0" fontId="8" fillId="27" borderId="28" xfId="0" applyFont="1" applyFill="1" applyBorder="1" applyAlignment="1" quotePrefix="1">
      <alignment horizontal="center" vertical="center"/>
    </xf>
    <xf numFmtId="0" fontId="8" fillId="27" borderId="22" xfId="0" applyFont="1" applyFill="1" applyBorder="1" applyAlignment="1" quotePrefix="1">
      <alignment horizontal="center" vertical="center"/>
    </xf>
    <xf numFmtId="0" fontId="8" fillId="27" borderId="2" xfId="0" applyFont="1" applyFill="1" applyBorder="1" applyAlignment="1">
      <alignment horizontal="center" vertical="center"/>
    </xf>
    <xf numFmtId="0" fontId="16" fillId="27" borderId="22" xfId="0" applyFont="1" applyFill="1" applyBorder="1" applyAlignment="1">
      <alignment horizontal="center" vertical="center"/>
    </xf>
    <xf numFmtId="0" fontId="16" fillId="27" borderId="25" xfId="0" applyFont="1" applyFill="1" applyBorder="1" applyAlignment="1">
      <alignment horizontal="center" vertical="center"/>
    </xf>
    <xf numFmtId="0" fontId="16" fillId="27" borderId="26" xfId="0" applyFont="1" applyFill="1" applyBorder="1" applyAlignment="1">
      <alignment horizontal="center" vertical="center"/>
    </xf>
    <xf numFmtId="0" fontId="2" fillId="27" borderId="29" xfId="0" applyFont="1" applyFill="1" applyBorder="1" applyAlignment="1">
      <alignment horizontal="center" vertical="center"/>
    </xf>
    <xf numFmtId="0" fontId="2" fillId="27" borderId="26" xfId="0" applyFont="1" applyFill="1" applyBorder="1" applyAlignment="1">
      <alignment horizontal="center" vertical="center"/>
    </xf>
    <xf numFmtId="0" fontId="2" fillId="27" borderId="28" xfId="0" applyFont="1" applyFill="1" applyBorder="1" applyAlignment="1">
      <alignment horizontal="center" vertical="center" wrapText="1"/>
    </xf>
    <xf numFmtId="0" fontId="2" fillId="27" borderId="22" xfId="0" applyFont="1" applyFill="1" applyBorder="1" applyAlignment="1">
      <alignment horizontal="center" vertical="center"/>
    </xf>
    <xf numFmtId="0" fontId="8" fillId="27" borderId="26" xfId="0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right" vertical="center"/>
    </xf>
    <xf numFmtId="0" fontId="2" fillId="27" borderId="0" xfId="0" applyFont="1" applyFill="1" applyAlignment="1">
      <alignment horizontal="left" vertical="center" shrinkToFit="1"/>
    </xf>
    <xf numFmtId="0" fontId="7" fillId="27" borderId="0" xfId="0" applyFont="1" applyFill="1" applyAlignment="1">
      <alignment horizontal="center" vertical="center" shrinkToFit="1"/>
    </xf>
    <xf numFmtId="0" fontId="8" fillId="27" borderId="3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7" borderId="2" xfId="0" applyFont="1" applyFill="1" applyBorder="1" applyAlignment="1">
      <alignment horizontal="center" vertical="center"/>
    </xf>
    <xf numFmtId="0" fontId="8" fillId="27" borderId="32" xfId="0" applyFont="1" applyFill="1" applyBorder="1" applyAlignment="1" quotePrefix="1">
      <alignment horizontal="center" vertical="center"/>
    </xf>
    <xf numFmtId="0" fontId="8" fillId="27" borderId="2" xfId="0" applyFont="1" applyFill="1" applyBorder="1" applyAlignment="1" quotePrefix="1">
      <alignment horizontal="center" vertical="center"/>
    </xf>
    <xf numFmtId="0" fontId="7" fillId="27" borderId="0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shrinkToFit="1"/>
    </xf>
    <xf numFmtId="0" fontId="32" fillId="0" borderId="30" xfId="0" applyFont="1" applyFill="1" applyBorder="1" applyAlignment="1">
      <alignment horizontal="center" vertical="center" shrinkToFit="1"/>
    </xf>
    <xf numFmtId="0" fontId="58" fillId="0" borderId="32" xfId="0" applyFont="1" applyFill="1" applyBorder="1" applyAlignment="1">
      <alignment horizontal="center" vertical="center" shrinkToFit="1"/>
    </xf>
    <xf numFmtId="0" fontId="58" fillId="0" borderId="2" xfId="0" applyFont="1" applyFill="1" applyBorder="1" applyAlignment="1">
      <alignment horizontal="center" vertical="center" shrinkToFit="1"/>
    </xf>
    <xf numFmtId="9" fontId="32" fillId="0" borderId="2" xfId="87" applyNumberFormat="1" applyFont="1" applyFill="1" applyBorder="1" applyAlignment="1">
      <alignment horizontal="center" vertical="center"/>
    </xf>
    <xf numFmtId="9" fontId="32" fillId="0" borderId="30" xfId="87" applyNumberFormat="1" applyFont="1" applyFill="1" applyBorder="1" applyAlignment="1">
      <alignment horizontal="center" vertical="center"/>
    </xf>
    <xf numFmtId="0" fontId="12" fillId="27" borderId="24" xfId="0" applyFont="1" applyFill="1" applyBorder="1" applyAlignment="1">
      <alignment/>
    </xf>
    <xf numFmtId="0" fontId="32" fillId="0" borderId="32" xfId="0" applyFont="1" applyFill="1" applyBorder="1" applyAlignment="1">
      <alignment horizontal="center" vertical="center" shrinkToFit="1"/>
    </xf>
    <xf numFmtId="9" fontId="32" fillId="0" borderId="32" xfId="87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 shrinkToFit="1"/>
    </xf>
    <xf numFmtId="0" fontId="31" fillId="0" borderId="30" xfId="0" applyFont="1" applyFill="1" applyBorder="1" applyAlignment="1">
      <alignment horizontal="center" vertical="center" shrinkToFit="1"/>
    </xf>
    <xf numFmtId="0" fontId="35" fillId="0" borderId="32" xfId="0" applyFont="1" applyFill="1" applyBorder="1" applyAlignment="1">
      <alignment horizontal="center" vertical="center" shrinkToFit="1"/>
    </xf>
    <xf numFmtId="0" fontId="35" fillId="0" borderId="2" xfId="0" applyFont="1" applyFill="1" applyBorder="1" applyAlignment="1">
      <alignment horizontal="center" vertical="center" shrinkToFit="1"/>
    </xf>
    <xf numFmtId="0" fontId="79" fillId="27" borderId="0" xfId="0" applyFont="1" applyFill="1" applyAlignment="1" quotePrefix="1">
      <alignment horizontal="center" vertical="center"/>
    </xf>
    <xf numFmtId="0" fontId="79" fillId="27" borderId="0" xfId="0" applyFont="1" applyFill="1" applyAlignment="1">
      <alignment horizontal="center" vertical="center"/>
    </xf>
    <xf numFmtId="0" fontId="8" fillId="27" borderId="32" xfId="0" applyFont="1" applyFill="1" applyBorder="1" applyAlignment="1">
      <alignment horizontal="center" vertical="center" shrinkToFit="1"/>
    </xf>
    <xf numFmtId="0" fontId="8" fillId="27" borderId="2" xfId="0" applyFont="1" applyFill="1" applyBorder="1" applyAlignment="1">
      <alignment horizontal="center" vertical="center" shrinkToFit="1"/>
    </xf>
    <xf numFmtId="0" fontId="8" fillId="27" borderId="30" xfId="0" applyFont="1" applyFill="1" applyBorder="1" applyAlignment="1">
      <alignment horizontal="center" vertical="center" shrinkToFit="1"/>
    </xf>
    <xf numFmtId="0" fontId="28" fillId="27" borderId="0" xfId="0" applyFont="1" applyFill="1" applyAlignment="1">
      <alignment horizontal="center" vertical="center"/>
    </xf>
    <xf numFmtId="0" fontId="2" fillId="27" borderId="0" xfId="0" applyFont="1" applyFill="1" applyBorder="1" applyAlignment="1">
      <alignment vertical="center" shrinkToFit="1"/>
    </xf>
    <xf numFmtId="0" fontId="15" fillId="27" borderId="32" xfId="0" applyFont="1" applyFill="1" applyBorder="1" applyAlignment="1">
      <alignment horizontal="center" vertical="center"/>
    </xf>
    <xf numFmtId="0" fontId="15" fillId="27" borderId="2" xfId="0" applyFont="1" applyFill="1" applyBorder="1" applyAlignment="1">
      <alignment horizontal="center" vertical="center"/>
    </xf>
    <xf numFmtId="0" fontId="15" fillId="27" borderId="30" xfId="0" applyFont="1" applyFill="1" applyBorder="1" applyAlignment="1">
      <alignment horizontal="center" vertical="center"/>
    </xf>
    <xf numFmtId="0" fontId="2" fillId="27" borderId="23" xfId="0" applyFont="1" applyFill="1" applyBorder="1" applyAlignment="1">
      <alignment vertical="center" shrinkToFit="1"/>
    </xf>
    <xf numFmtId="0" fontId="8" fillId="27" borderId="29" xfId="0" applyFont="1" applyFill="1" applyBorder="1" applyAlignment="1">
      <alignment horizontal="center" vertical="center"/>
    </xf>
    <xf numFmtId="0" fontId="8" fillId="27" borderId="22" xfId="0" applyFont="1" applyFill="1" applyBorder="1" applyAlignment="1">
      <alignment horizontal="center" vertical="center" wrapText="1"/>
    </xf>
    <xf numFmtId="0" fontId="2" fillId="27" borderId="28" xfId="0" applyFont="1" applyFill="1" applyBorder="1" applyAlignment="1" quotePrefix="1">
      <alignment horizontal="center" vertical="center"/>
    </xf>
    <xf numFmtId="0" fontId="8" fillId="27" borderId="23" xfId="0" applyFont="1" applyFill="1" applyBorder="1" applyAlignment="1">
      <alignment horizontal="center" vertical="center"/>
    </xf>
    <xf numFmtId="0" fontId="8" fillId="27" borderId="22" xfId="0" applyFont="1" applyFill="1" applyBorder="1" applyAlignment="1">
      <alignment horizontal="center" vertical="center"/>
    </xf>
    <xf numFmtId="0" fontId="2" fillId="27" borderId="28" xfId="0" applyFont="1" applyFill="1" applyBorder="1" applyAlignment="1">
      <alignment horizontal="center" vertical="center"/>
    </xf>
    <xf numFmtId="0" fontId="8" fillId="27" borderId="29" xfId="0" applyFont="1" applyFill="1" applyBorder="1" applyAlignment="1" quotePrefix="1">
      <alignment horizontal="center" vertical="center" shrinkToFit="1"/>
    </xf>
    <xf numFmtId="0" fontId="2" fillId="27" borderId="23" xfId="0" applyFont="1" applyFill="1" applyBorder="1" applyAlignment="1">
      <alignment horizontal="left" vertical="center" wrapText="1"/>
    </xf>
    <xf numFmtId="0" fontId="2" fillId="27" borderId="23" xfId="0" applyFont="1" applyFill="1" applyBorder="1" applyAlignment="1" quotePrefix="1">
      <alignment horizontal="left" vertical="center" wrapText="1"/>
    </xf>
    <xf numFmtId="0" fontId="8" fillId="27" borderId="0" xfId="0" applyFont="1" applyFill="1" applyBorder="1" applyAlignment="1" quotePrefix="1">
      <alignment horizontal="left" vertical="center" wrapText="1"/>
    </xf>
    <xf numFmtId="0" fontId="77" fillId="27" borderId="0" xfId="0" applyFont="1" applyFill="1" applyAlignment="1">
      <alignment horizontal="center" vertical="center"/>
    </xf>
    <xf numFmtId="0" fontId="14" fillId="27" borderId="0" xfId="0" applyFont="1" applyFill="1" applyAlignment="1">
      <alignment horizontal="center" vertical="center"/>
    </xf>
    <xf numFmtId="0" fontId="8" fillId="27" borderId="23" xfId="0" applyFont="1" applyFill="1" applyBorder="1" applyAlignment="1">
      <alignment horizontal="left" vertical="center" wrapText="1"/>
    </xf>
    <xf numFmtId="0" fontId="16" fillId="27" borderId="20" xfId="0" applyFont="1" applyFill="1" applyBorder="1" applyAlignment="1">
      <alignment horizontal="center" vertical="center" wrapText="1" shrinkToFit="1"/>
    </xf>
    <xf numFmtId="0" fontId="8" fillId="27" borderId="15" xfId="0" applyFont="1" applyFill="1" applyBorder="1" applyAlignment="1">
      <alignment horizontal="center" vertical="center" shrinkToFit="1"/>
    </xf>
    <xf numFmtId="0" fontId="8" fillId="27" borderId="19" xfId="0" applyFont="1" applyFill="1" applyBorder="1" applyAlignment="1">
      <alignment horizontal="center" vertical="center" shrinkToFit="1"/>
    </xf>
    <xf numFmtId="0" fontId="8" fillId="27" borderId="2" xfId="0" applyFont="1" applyFill="1" applyBorder="1" applyAlignment="1" quotePrefix="1">
      <alignment horizontal="center" vertical="center" shrinkToFit="1"/>
    </xf>
    <xf numFmtId="0" fontId="16" fillId="27" borderId="15" xfId="0" applyFont="1" applyFill="1" applyBorder="1" applyAlignment="1">
      <alignment horizontal="center" vertical="center" wrapText="1" shrinkToFit="1"/>
    </xf>
    <xf numFmtId="0" fontId="16" fillId="27" borderId="19" xfId="0" applyFont="1" applyFill="1" applyBorder="1" applyAlignment="1">
      <alignment horizontal="center" vertical="center" wrapText="1" shrinkToFit="1"/>
    </xf>
    <xf numFmtId="0" fontId="54" fillId="27" borderId="32" xfId="0" applyFont="1" applyFill="1" applyBorder="1" applyAlignment="1" quotePrefix="1">
      <alignment horizontal="center" vertical="center" wrapText="1" shrinkToFit="1"/>
    </xf>
    <xf numFmtId="0" fontId="11" fillId="27" borderId="30" xfId="0" applyFont="1" applyFill="1" applyBorder="1" applyAlignment="1">
      <alignment horizontal="center" vertical="center" shrinkToFit="1"/>
    </xf>
    <xf numFmtId="0" fontId="2" fillId="27" borderId="32" xfId="0" applyFont="1" applyFill="1" applyBorder="1" applyAlignment="1" quotePrefix="1">
      <alignment horizontal="center" vertical="center" wrapText="1" shrinkToFit="1"/>
    </xf>
    <xf numFmtId="0" fontId="2" fillId="27" borderId="0" xfId="0" applyFont="1" applyFill="1" applyAlignment="1">
      <alignment horizontal="left" vertical="center"/>
    </xf>
    <xf numFmtId="0" fontId="19" fillId="27" borderId="0" xfId="0" applyFont="1" applyFill="1" applyBorder="1" applyAlignment="1">
      <alignment horizontal="left" vertical="center" shrinkToFit="1"/>
    </xf>
    <xf numFmtId="0" fontId="8" fillId="0" borderId="28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wrapText="1" shrinkToFit="1"/>
    </xf>
    <xf numFmtId="0" fontId="8" fillId="0" borderId="28" xfId="0" applyNumberFormat="1" applyFont="1" applyFill="1" applyBorder="1" applyAlignment="1">
      <alignment horizontal="center" vertical="center" wrapText="1" shrinkToFit="1"/>
    </xf>
    <xf numFmtId="0" fontId="8" fillId="0" borderId="27" xfId="0" applyNumberFormat="1" applyFont="1" applyFill="1" applyBorder="1" applyAlignment="1">
      <alignment horizontal="center" vertical="center" shrinkToFit="1"/>
    </xf>
    <xf numFmtId="0" fontId="0" fillId="0" borderId="29" xfId="0" applyNumberFormat="1" applyFont="1" applyFill="1" applyBorder="1" applyAlignment="1">
      <alignment horizontal="center" vertical="center" shrinkToFit="1"/>
    </xf>
    <xf numFmtId="0" fontId="12" fillId="27" borderId="0" xfId="0" applyFont="1" applyFill="1" applyAlignment="1">
      <alignment horizontal="left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2" fillId="27" borderId="0" xfId="0" applyFont="1" applyFill="1" applyBorder="1" applyAlignment="1">
      <alignment horizontal="left" vertical="center" wrapText="1"/>
    </xf>
    <xf numFmtId="0" fontId="12" fillId="27" borderId="0" xfId="0" applyFont="1" applyFill="1" applyBorder="1" applyAlignment="1" quotePrefix="1">
      <alignment horizontal="left" vertical="center" wrapText="1"/>
    </xf>
    <xf numFmtId="0" fontId="12" fillId="27" borderId="23" xfId="0" applyFont="1" applyFill="1" applyBorder="1" applyAlignment="1">
      <alignment horizontal="left" vertical="center" wrapText="1"/>
    </xf>
    <xf numFmtId="0" fontId="8" fillId="27" borderId="0" xfId="0" applyFont="1" applyFill="1" applyAlignment="1">
      <alignment horizontal="left" vertical="center" wrapText="1"/>
    </xf>
    <xf numFmtId="0" fontId="8" fillId="27" borderId="0" xfId="0" applyFont="1" applyFill="1" applyAlignment="1">
      <alignment horizontal="left" vertical="center"/>
    </xf>
    <xf numFmtId="0" fontId="8" fillId="27" borderId="24" xfId="0" applyFont="1" applyFill="1" applyBorder="1" applyAlignment="1" quotePrefix="1">
      <alignment horizontal="right" vertical="center" shrinkToFit="1"/>
    </xf>
    <xf numFmtId="0" fontId="8" fillId="27" borderId="24" xfId="0" applyFont="1" applyFill="1" applyBorder="1" applyAlignment="1">
      <alignment horizontal="right" vertical="center" shrinkToFit="1"/>
    </xf>
    <xf numFmtId="0" fontId="8" fillId="27" borderId="0" xfId="0" applyFont="1" applyFill="1" applyAlignment="1" quotePrefix="1">
      <alignment horizontal="left" vertical="center" wrapText="1"/>
    </xf>
    <xf numFmtId="0" fontId="19" fillId="27" borderId="40" xfId="0" applyFont="1" applyFill="1" applyBorder="1" applyAlignment="1">
      <alignment horizontal="center" vertical="center" wrapText="1"/>
    </xf>
    <xf numFmtId="0" fontId="19" fillId="27" borderId="25" xfId="0" applyFont="1" applyFill="1" applyBorder="1" applyAlignment="1">
      <alignment horizontal="center" vertical="center" wrapText="1"/>
    </xf>
    <xf numFmtId="0" fontId="19" fillId="27" borderId="41" xfId="0" applyFont="1" applyFill="1" applyBorder="1" applyAlignment="1">
      <alignment horizontal="center" vertical="center" wrapText="1"/>
    </xf>
    <xf numFmtId="0" fontId="19" fillId="27" borderId="42" xfId="0" applyFont="1" applyFill="1" applyBorder="1" applyAlignment="1">
      <alignment horizontal="center" vertical="center" wrapText="1"/>
    </xf>
    <xf numFmtId="0" fontId="19" fillId="27" borderId="43" xfId="0" applyFont="1" applyFill="1" applyBorder="1" applyAlignment="1">
      <alignment horizontal="center" vertical="center" wrapText="1"/>
    </xf>
    <xf numFmtId="0" fontId="33" fillId="27" borderId="44" xfId="0" applyFont="1" applyFill="1" applyBorder="1" applyAlignment="1">
      <alignment horizontal="center"/>
    </xf>
    <xf numFmtId="0" fontId="8" fillId="27" borderId="28" xfId="0" applyFont="1" applyFill="1" applyBorder="1" applyAlignment="1">
      <alignment horizontal="center" vertical="center" wrapText="1" shrinkToFit="1"/>
    </xf>
    <xf numFmtId="0" fontId="8" fillId="27" borderId="27" xfId="0" applyFont="1" applyFill="1" applyBorder="1" applyAlignment="1">
      <alignment horizontal="center" vertical="center" wrapText="1" shrinkToFit="1"/>
    </xf>
    <xf numFmtId="0" fontId="8" fillId="27" borderId="29" xfId="0" applyFont="1" applyFill="1" applyBorder="1" applyAlignment="1">
      <alignment horizontal="center" vertical="center" wrapText="1" shrinkToFit="1"/>
    </xf>
    <xf numFmtId="0" fontId="2" fillId="27" borderId="32" xfId="0" applyFont="1" applyFill="1" applyBorder="1" applyAlignment="1">
      <alignment horizontal="center" vertical="center" wrapText="1" shrinkToFit="1"/>
    </xf>
    <xf numFmtId="0" fontId="2" fillId="27" borderId="30" xfId="0" applyFont="1" applyFill="1" applyBorder="1" applyAlignment="1">
      <alignment horizontal="center" vertical="center" wrapText="1" shrinkToFit="1"/>
    </xf>
    <xf numFmtId="0" fontId="2" fillId="27" borderId="2" xfId="0" applyFont="1" applyFill="1" applyBorder="1" applyAlignment="1">
      <alignment horizontal="center" vertical="center" wrapText="1" shrinkToFit="1"/>
    </xf>
    <xf numFmtId="0" fontId="54" fillId="27" borderId="20" xfId="0" applyFont="1" applyFill="1" applyBorder="1" applyAlignment="1">
      <alignment horizontal="center" wrapText="1"/>
    </xf>
    <xf numFmtId="0" fontId="54" fillId="27" borderId="15" xfId="0" applyFont="1" applyFill="1" applyBorder="1" applyAlignment="1">
      <alignment horizontal="center" wrapText="1"/>
    </xf>
    <xf numFmtId="0" fontId="8" fillId="27" borderId="32" xfId="0" applyFont="1" applyFill="1" applyBorder="1" applyAlignment="1" quotePrefix="1">
      <alignment horizontal="center" vertical="center" shrinkToFit="1"/>
    </xf>
    <xf numFmtId="0" fontId="8" fillId="27" borderId="30" xfId="0" applyFont="1" applyFill="1" applyBorder="1" applyAlignment="1" quotePrefix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8" fillId="27" borderId="28" xfId="0" applyFont="1" applyFill="1" applyBorder="1" applyAlignment="1">
      <alignment horizontal="center" vertical="center"/>
    </xf>
    <xf numFmtId="0" fontId="8" fillId="27" borderId="27" xfId="0" applyFont="1" applyFill="1" applyBorder="1" applyAlignment="1">
      <alignment horizontal="center" vertical="center"/>
    </xf>
    <xf numFmtId="0" fontId="2" fillId="27" borderId="20" xfId="0" applyFont="1" applyFill="1" applyBorder="1" applyAlignment="1">
      <alignment horizontal="center" vertical="top" wrapText="1" shrinkToFit="1"/>
    </xf>
    <xf numFmtId="0" fontId="2" fillId="27" borderId="15" xfId="0" applyFont="1" applyFill="1" applyBorder="1" applyAlignment="1">
      <alignment horizontal="center" vertical="top" shrinkToFit="1"/>
    </xf>
    <xf numFmtId="0" fontId="2" fillId="27" borderId="19" xfId="0" applyFont="1" applyFill="1" applyBorder="1" applyAlignment="1">
      <alignment horizontal="center" vertical="top" shrinkToFit="1"/>
    </xf>
    <xf numFmtId="0" fontId="2" fillId="27" borderId="23" xfId="0" applyFont="1" applyFill="1" applyBorder="1" applyAlignment="1">
      <alignment horizontal="center" vertical="center" shrinkToFit="1"/>
    </xf>
    <xf numFmtId="0" fontId="2" fillId="27" borderId="28" xfId="0" applyFont="1" applyFill="1" applyBorder="1" applyAlignment="1">
      <alignment horizontal="center" vertical="center" wrapText="1" shrinkToFit="1"/>
    </xf>
    <xf numFmtId="0" fontId="2" fillId="27" borderId="27" xfId="0" applyFont="1" applyFill="1" applyBorder="1" applyAlignment="1">
      <alignment horizontal="center" vertical="center" wrapText="1" shrinkToFit="1"/>
    </xf>
    <xf numFmtId="0" fontId="2" fillId="27" borderId="29" xfId="0" applyFont="1" applyFill="1" applyBorder="1" applyAlignment="1">
      <alignment horizontal="center" vertical="center" wrapText="1" shrinkToFit="1"/>
    </xf>
    <xf numFmtId="0" fontId="16" fillId="27" borderId="15" xfId="0" applyFont="1" applyFill="1" applyBorder="1" applyAlignment="1">
      <alignment horizontal="center" vertical="center" shrinkToFit="1"/>
    </xf>
    <xf numFmtId="0" fontId="16" fillId="27" borderId="19" xfId="0" applyFont="1" applyFill="1" applyBorder="1" applyAlignment="1">
      <alignment horizontal="center" vertical="center" shrinkToFit="1"/>
    </xf>
    <xf numFmtId="0" fontId="16" fillId="27" borderId="28" xfId="0" applyFont="1" applyFill="1" applyBorder="1" applyAlignment="1">
      <alignment horizontal="center" vertical="center" shrinkToFit="1"/>
    </xf>
    <xf numFmtId="0" fontId="16" fillId="27" borderId="23" xfId="0" applyFont="1" applyFill="1" applyBorder="1" applyAlignment="1">
      <alignment horizontal="center" vertical="center" shrinkToFit="1"/>
    </xf>
    <xf numFmtId="0" fontId="8" fillId="27" borderId="27" xfId="0" applyFont="1" applyFill="1" applyBorder="1" applyAlignment="1" quotePrefix="1">
      <alignment horizontal="center" vertical="center" shrinkToFit="1"/>
    </xf>
    <xf numFmtId="0" fontId="8" fillId="27" borderId="0" xfId="0" applyFont="1" applyFill="1" applyAlignment="1">
      <alignment horizontal="center" vertical="center" shrinkToFit="1"/>
    </xf>
    <xf numFmtId="0" fontId="8" fillId="27" borderId="25" xfId="0" applyFont="1" applyFill="1" applyBorder="1" applyAlignment="1">
      <alignment horizontal="center" vertical="center" shrinkToFit="1"/>
    </xf>
    <xf numFmtId="0" fontId="2" fillId="27" borderId="15" xfId="0" applyFont="1" applyFill="1" applyBorder="1" applyAlignment="1">
      <alignment horizontal="center" vertical="center" wrapText="1" shrinkToFit="1"/>
    </xf>
    <xf numFmtId="0" fontId="2" fillId="27" borderId="19" xfId="0" applyFont="1" applyFill="1" applyBorder="1" applyAlignment="1">
      <alignment horizontal="center" vertical="center" shrinkToFit="1"/>
    </xf>
    <xf numFmtId="0" fontId="8" fillId="27" borderId="24" xfId="0" applyFont="1" applyFill="1" applyBorder="1" applyAlignment="1">
      <alignment vertical="center" shrinkToFit="1"/>
    </xf>
    <xf numFmtId="0" fontId="64" fillId="27" borderId="0" xfId="0" applyFont="1" applyFill="1" applyAlignment="1">
      <alignment horizontal="center" vertical="center"/>
    </xf>
    <xf numFmtId="0" fontId="65" fillId="27" borderId="0" xfId="0" applyFont="1" applyFill="1" applyAlignment="1">
      <alignment horizontal="center" vertical="center"/>
    </xf>
    <xf numFmtId="0" fontId="16" fillId="27" borderId="28" xfId="0" applyFont="1" applyFill="1" applyBorder="1" applyAlignment="1">
      <alignment horizontal="center" vertical="center"/>
    </xf>
    <xf numFmtId="0" fontId="8" fillId="27" borderId="0" xfId="0" applyFont="1" applyFill="1" applyBorder="1" applyAlignment="1">
      <alignment horizontal="right" vertical="center"/>
    </xf>
    <xf numFmtId="0" fontId="18" fillId="27" borderId="32" xfId="0" applyFont="1" applyFill="1" applyBorder="1" applyAlignment="1">
      <alignment horizontal="center" vertical="center"/>
    </xf>
    <xf numFmtId="0" fontId="18" fillId="27" borderId="30" xfId="0" applyFont="1" applyFill="1" applyBorder="1" applyAlignment="1">
      <alignment horizontal="center" vertical="center"/>
    </xf>
    <xf numFmtId="0" fontId="18" fillId="27" borderId="31" xfId="0" applyFont="1" applyFill="1" applyBorder="1" applyAlignment="1">
      <alignment horizontal="center" vertical="center"/>
    </xf>
    <xf numFmtId="0" fontId="31" fillId="27" borderId="31" xfId="0" applyFont="1" applyFill="1" applyBorder="1" applyAlignment="1">
      <alignment horizontal="center" vertical="center"/>
    </xf>
    <xf numFmtId="0" fontId="34" fillId="27" borderId="22" xfId="0" applyFont="1" applyFill="1" applyBorder="1" applyAlignment="1">
      <alignment horizontal="center" vertical="center"/>
    </xf>
    <xf numFmtId="0" fontId="34" fillId="27" borderId="25" xfId="0" applyFont="1" applyFill="1" applyBorder="1" applyAlignment="1">
      <alignment horizontal="center" vertical="center"/>
    </xf>
    <xf numFmtId="0" fontId="34" fillId="27" borderId="26" xfId="0" applyFont="1" applyFill="1" applyBorder="1" applyAlignment="1">
      <alignment horizontal="center" vertical="center"/>
    </xf>
    <xf numFmtId="0" fontId="8" fillId="27" borderId="24" xfId="0" applyFont="1" applyFill="1" applyBorder="1" applyAlignment="1" quotePrefix="1">
      <alignment horizontal="center" vertical="center" shrinkToFit="1"/>
    </xf>
    <xf numFmtId="0" fontId="8" fillId="27" borderId="26" xfId="0" applyFont="1" applyFill="1" applyBorder="1" applyAlignment="1" quotePrefix="1">
      <alignment horizontal="center" vertical="center" shrinkToFit="1"/>
    </xf>
    <xf numFmtId="0" fontId="76" fillId="27" borderId="24" xfId="0" applyFont="1" applyFill="1" applyBorder="1" applyAlignment="1" quotePrefix="1">
      <alignment horizontal="left" vertical="center" shrinkToFit="1"/>
    </xf>
    <xf numFmtId="0" fontId="16" fillId="27" borderId="32" xfId="0" applyFont="1" applyFill="1" applyBorder="1" applyAlignment="1">
      <alignment horizontal="center" vertical="center" shrinkToFit="1"/>
    </xf>
    <xf numFmtId="0" fontId="16" fillId="27" borderId="30" xfId="0" applyFont="1" applyFill="1" applyBorder="1" applyAlignment="1">
      <alignment horizontal="center" vertical="center" shrinkToFit="1"/>
    </xf>
    <xf numFmtId="0" fontId="16" fillId="27" borderId="20" xfId="0" applyFont="1" applyFill="1" applyBorder="1" applyAlignment="1">
      <alignment horizontal="center" vertical="center" shrinkToFit="1"/>
    </xf>
    <xf numFmtId="0" fontId="2" fillId="27" borderId="23" xfId="0" applyFont="1" applyFill="1" applyBorder="1" applyAlignment="1">
      <alignment horizontal="left" vertical="center" shrinkToFit="1"/>
    </xf>
    <xf numFmtId="0" fontId="18" fillId="27" borderId="28" xfId="0" applyFont="1" applyFill="1" applyBorder="1" applyAlignment="1">
      <alignment horizontal="center" vertical="center" shrinkToFit="1"/>
    </xf>
    <xf numFmtId="0" fontId="18" fillId="27" borderId="2" xfId="0" applyFont="1" applyFill="1" applyBorder="1" applyAlignment="1">
      <alignment horizontal="center" vertical="center" shrinkToFit="1"/>
    </xf>
    <xf numFmtId="0" fontId="18" fillId="27" borderId="30" xfId="0" applyFont="1" applyFill="1" applyBorder="1" applyAlignment="1">
      <alignment horizontal="center" vertical="center" shrinkToFit="1"/>
    </xf>
    <xf numFmtId="0" fontId="18" fillId="27" borderId="32" xfId="0" applyFont="1" applyFill="1" applyBorder="1" applyAlignment="1" quotePrefix="1">
      <alignment horizontal="center" vertical="center" shrinkToFit="1"/>
    </xf>
    <xf numFmtId="0" fontId="34" fillId="27" borderId="22" xfId="0" applyFont="1" applyFill="1" applyBorder="1" applyAlignment="1">
      <alignment horizontal="center" vertical="center" shrinkToFit="1"/>
    </xf>
    <xf numFmtId="0" fontId="34" fillId="27" borderId="25" xfId="0" applyFont="1" applyFill="1" applyBorder="1" applyAlignment="1">
      <alignment horizontal="center" vertical="center" shrinkToFit="1"/>
    </xf>
    <xf numFmtId="0" fontId="34" fillId="27" borderId="26" xfId="0" applyFont="1" applyFill="1" applyBorder="1" applyAlignment="1">
      <alignment horizontal="center" vertical="center" shrinkToFit="1"/>
    </xf>
    <xf numFmtId="0" fontId="18" fillId="27" borderId="27" xfId="0" applyFont="1" applyFill="1" applyBorder="1" applyAlignment="1">
      <alignment horizontal="center" vertical="center" shrinkToFit="1"/>
    </xf>
    <xf numFmtId="0" fontId="18" fillId="27" borderId="29" xfId="0" applyFont="1" applyFill="1" applyBorder="1" applyAlignment="1">
      <alignment horizontal="center" vertical="center" shrinkToFit="1"/>
    </xf>
    <xf numFmtId="0" fontId="16" fillId="27" borderId="23" xfId="0" applyFont="1" applyFill="1" applyBorder="1" applyAlignment="1">
      <alignment horizontal="center" vertical="center"/>
    </xf>
    <xf numFmtId="0" fontId="8" fillId="27" borderId="23" xfId="0" applyFont="1" applyFill="1" applyBorder="1" applyAlignment="1">
      <alignment horizontal="right" vertical="center"/>
    </xf>
    <xf numFmtId="0" fontId="54" fillId="27" borderId="28" xfId="0" applyFont="1" applyFill="1" applyBorder="1" applyAlignment="1">
      <alignment horizontal="center" vertical="center"/>
    </xf>
    <xf numFmtId="0" fontId="54" fillId="27" borderId="29" xfId="0" applyFont="1" applyFill="1" applyBorder="1" applyAlignment="1">
      <alignment horizontal="center" vertical="center"/>
    </xf>
    <xf numFmtId="0" fontId="54" fillId="27" borderId="27" xfId="0" applyFont="1" applyFill="1" applyBorder="1" applyAlignment="1">
      <alignment vertical="center"/>
    </xf>
    <xf numFmtId="0" fontId="30" fillId="27" borderId="29" xfId="0" applyFont="1" applyFill="1" applyBorder="1" applyAlignment="1">
      <alignment vertical="center"/>
    </xf>
    <xf numFmtId="0" fontId="54" fillId="27" borderId="27" xfId="0" applyFont="1" applyFill="1" applyBorder="1" applyAlignment="1">
      <alignment horizontal="center" vertical="center" wrapText="1"/>
    </xf>
    <xf numFmtId="0" fontId="54" fillId="27" borderId="28" xfId="0" applyFont="1" applyFill="1" applyBorder="1" applyAlignment="1">
      <alignment horizontal="center" vertical="center" wrapText="1"/>
    </xf>
    <xf numFmtId="0" fontId="54" fillId="27" borderId="23" xfId="0" applyFont="1" applyFill="1" applyBorder="1" applyAlignment="1">
      <alignment horizontal="center" vertical="center"/>
    </xf>
    <xf numFmtId="0" fontId="54" fillId="27" borderId="27" xfId="0" applyFont="1" applyFill="1" applyBorder="1" applyAlignment="1">
      <alignment horizontal="center" vertical="center"/>
    </xf>
    <xf numFmtId="0" fontId="54" fillId="27" borderId="24" xfId="0" applyFont="1" applyFill="1" applyBorder="1" applyAlignment="1">
      <alignment horizontal="center" vertical="center"/>
    </xf>
    <xf numFmtId="0" fontId="54" fillId="27" borderId="29" xfId="0" applyFont="1" applyFill="1" applyBorder="1" applyAlignment="1">
      <alignment horizontal="center" vertical="center" wrapText="1"/>
    </xf>
    <xf numFmtId="0" fontId="70" fillId="27" borderId="0" xfId="0" applyFont="1" applyFill="1" applyAlignment="1">
      <alignment horizontal="center" vertical="center"/>
    </xf>
    <xf numFmtId="0" fontId="54" fillId="27" borderId="22" xfId="0" applyFont="1" applyFill="1" applyBorder="1" applyAlignment="1">
      <alignment horizontal="center" vertical="center"/>
    </xf>
    <xf numFmtId="0" fontId="54" fillId="27" borderId="25" xfId="0" applyFont="1" applyFill="1" applyBorder="1" applyAlignment="1">
      <alignment horizontal="center" vertical="center"/>
    </xf>
    <xf numFmtId="0" fontId="54" fillId="27" borderId="26" xfId="0" applyFont="1" applyFill="1" applyBorder="1" applyAlignment="1">
      <alignment horizontal="center" vertical="center"/>
    </xf>
    <xf numFmtId="0" fontId="54" fillId="27" borderId="32" xfId="0" applyFont="1" applyFill="1" applyBorder="1" applyAlignment="1">
      <alignment horizontal="center" vertical="center"/>
    </xf>
    <xf numFmtId="0" fontId="54" fillId="27" borderId="2" xfId="0" applyFont="1" applyFill="1" applyBorder="1" applyAlignment="1">
      <alignment horizontal="center" vertical="center"/>
    </xf>
  </cellXfs>
  <cellStyles count="10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omma [0]_ SG&amp;A Bridge " xfId="44"/>
    <cellStyle name="Comma_ SG&amp;A Bridge " xfId="45"/>
    <cellStyle name="Comma0" xfId="46"/>
    <cellStyle name="Curren?_x0012_퐀_x0017_?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Header1" xfId="53"/>
    <cellStyle name="Header2" xfId="54"/>
    <cellStyle name="Heading 1" xfId="55"/>
    <cellStyle name="Heading 2" xfId="56"/>
    <cellStyle name="Normal_ SG&amp;A Bridge " xfId="57"/>
    <cellStyle name="Percent [2]" xfId="58"/>
    <cellStyle name="subhead" xfId="59"/>
    <cellStyle name="Total" xfId="60"/>
    <cellStyle name="강조색1" xfId="61"/>
    <cellStyle name="강조색2" xfId="62"/>
    <cellStyle name="강조색3" xfId="63"/>
    <cellStyle name="강조색4" xfId="64"/>
    <cellStyle name="강조색5" xfId="65"/>
    <cellStyle name="강조색6" xfId="66"/>
    <cellStyle name="경고문" xfId="67"/>
    <cellStyle name="계산" xfId="68"/>
    <cellStyle name="咬訌裝?INCOM1" xfId="69"/>
    <cellStyle name="咬訌裝?INCOM10" xfId="70"/>
    <cellStyle name="咬訌裝?INCOM2" xfId="71"/>
    <cellStyle name="咬訌裝?INCOM3" xfId="72"/>
    <cellStyle name="咬訌裝?INCOM4" xfId="73"/>
    <cellStyle name="咬訌裝?INCOM5" xfId="74"/>
    <cellStyle name="咬訌裝?INCOM6" xfId="75"/>
    <cellStyle name="咬訌裝?INCOM7" xfId="76"/>
    <cellStyle name="咬訌裝?INCOM8" xfId="77"/>
    <cellStyle name="咬訌裝?INCOM9" xfId="78"/>
    <cellStyle name="咬訌裝?PRIB11" xfId="79"/>
    <cellStyle name="나쁨" xfId="80"/>
    <cellStyle name="똿뗦먛귟 [0.00]_PRODUCT DETAIL Q1" xfId="81"/>
    <cellStyle name="똿뗦먛귟_PRODUCT DETAIL Q1" xfId="82"/>
    <cellStyle name="메모" xfId="83"/>
    <cellStyle name="믅됞 [0.00]_PRODUCT DETAIL Q1" xfId="84"/>
    <cellStyle name="믅됞_PRODUCT DETAIL Q1" xfId="85"/>
    <cellStyle name="Percent" xfId="86"/>
    <cellStyle name="백분율 2" xfId="87"/>
    <cellStyle name="보통" xfId="88"/>
    <cellStyle name="뷭?_BOOKSHIP" xfId="89"/>
    <cellStyle name="설명 텍스트" xfId="90"/>
    <cellStyle name="셀 확인" xfId="91"/>
    <cellStyle name="Comma" xfId="92"/>
    <cellStyle name="Comma [0]" xfId="93"/>
    <cellStyle name="쉼표 [0] 2" xfId="94"/>
    <cellStyle name="쉼표 [0] 3" xfId="95"/>
    <cellStyle name="스타일 1" xfId="96"/>
    <cellStyle name="안건회계법인" xfId="97"/>
    <cellStyle name="연결된 셀" xfId="98"/>
    <cellStyle name="Followed Hyperlink" xfId="99"/>
    <cellStyle name="요약" xfId="100"/>
    <cellStyle name="입력" xfId="101"/>
    <cellStyle name="제목" xfId="102"/>
    <cellStyle name="제목 1" xfId="103"/>
    <cellStyle name="제목 2" xfId="104"/>
    <cellStyle name="제목 3" xfId="105"/>
    <cellStyle name="제목 4" xfId="106"/>
    <cellStyle name="좋음" xfId="107"/>
    <cellStyle name="출력" xfId="108"/>
    <cellStyle name="콤마 [0]_ 견적기준 FLOW " xfId="109"/>
    <cellStyle name="콤마_ 견적기준 FLOW " xfId="110"/>
    <cellStyle name="Currency" xfId="111"/>
    <cellStyle name="Currency [0]" xfId="112"/>
    <cellStyle name="통화 [0] 2" xfId="113"/>
    <cellStyle name="표준 2" xfId="114"/>
    <cellStyle name="표준_2007년 제주도통계연보(2006년 자료)" xfId="115"/>
    <cellStyle name="표준_kc-elec system check list" xfId="116"/>
    <cellStyle name="표준_Sheet2" xfId="117"/>
    <cellStyle name="표준_교통행정과" xfId="118"/>
    <cellStyle name="표준_인구" xfId="119"/>
    <cellStyle name="Hyperlink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externalLink" Target="externalLinks/externalLink1.xml" /><Relationship Id="rId5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44592;&#48376;\&#48148;&#53461;%20&#54868;&#47732;\&#53685;&#44228;&#50672;&#48372;\2011&#45380;&#44592;&#51456;&#53685;&#44228;&#50672;&#48372;\&#51088;&#47308;&#49688;&#54633;\&#48512;&#49436;\&#54637;&#47564;&#44060;&#48156;&#442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해운화물수송"/>
      <sheetName val="14.해운화물수송(월별)"/>
      <sheetName val="14-1.제주항"/>
      <sheetName val="14-2.서귀포항"/>
      <sheetName val="14-3.애월항"/>
      <sheetName val="14-4.한림항"/>
      <sheetName val="14-5.성산포항"/>
      <sheetName val="14-6.화순항"/>
    </sheetNames>
    <sheetDataSet>
      <sheetData sheetId="2">
        <row r="10">
          <cell r="B10">
            <v>768383</v>
          </cell>
          <cell r="C10">
            <v>5599</v>
          </cell>
          <cell r="D10">
            <v>762784</v>
          </cell>
          <cell r="E10">
            <v>768383</v>
          </cell>
          <cell r="F10">
            <v>356</v>
          </cell>
          <cell r="G10">
            <v>86502</v>
          </cell>
          <cell r="H10">
            <v>2850</v>
          </cell>
          <cell r="I10">
            <v>12762</v>
          </cell>
          <cell r="L10">
            <v>761</v>
          </cell>
          <cell r="M10">
            <v>0</v>
          </cell>
          <cell r="N10">
            <v>22110</v>
          </cell>
          <cell r="O10">
            <v>34488</v>
          </cell>
          <cell r="P10">
            <v>26644</v>
          </cell>
          <cell r="Q10">
            <v>581910</v>
          </cell>
        </row>
        <row r="11">
          <cell r="B11">
            <v>594417</v>
          </cell>
          <cell r="C11">
            <v>3015</v>
          </cell>
          <cell r="D11">
            <v>591402</v>
          </cell>
          <cell r="E11">
            <v>594417</v>
          </cell>
          <cell r="F11">
            <v>245</v>
          </cell>
          <cell r="G11">
            <v>70936</v>
          </cell>
          <cell r="H11">
            <v>3242</v>
          </cell>
          <cell r="I11">
            <v>11797</v>
          </cell>
          <cell r="L11">
            <v>646</v>
          </cell>
          <cell r="M11">
            <v>0</v>
          </cell>
          <cell r="N11">
            <v>11700</v>
          </cell>
          <cell r="O11">
            <v>26851</v>
          </cell>
          <cell r="P11">
            <v>15878</v>
          </cell>
          <cell r="Q11">
            <v>453122</v>
          </cell>
        </row>
        <row r="12">
          <cell r="B12">
            <v>672169</v>
          </cell>
          <cell r="C12">
            <v>2945</v>
          </cell>
          <cell r="D12">
            <v>669224</v>
          </cell>
          <cell r="E12">
            <v>672169</v>
          </cell>
          <cell r="F12">
            <v>236</v>
          </cell>
          <cell r="G12">
            <v>72959</v>
          </cell>
          <cell r="H12">
            <v>5616</v>
          </cell>
          <cell r="I12">
            <v>15952</v>
          </cell>
          <cell r="L12">
            <v>837</v>
          </cell>
          <cell r="M12">
            <v>0</v>
          </cell>
          <cell r="N12">
            <v>16230</v>
          </cell>
          <cell r="O12">
            <v>36923</v>
          </cell>
          <cell r="P12">
            <v>12968</v>
          </cell>
          <cell r="Q12">
            <v>510448</v>
          </cell>
        </row>
        <row r="13">
          <cell r="B13">
            <v>618161</v>
          </cell>
          <cell r="C13">
            <v>3004</v>
          </cell>
          <cell r="D13">
            <v>615157</v>
          </cell>
          <cell r="E13">
            <v>618161</v>
          </cell>
          <cell r="F13">
            <v>225</v>
          </cell>
          <cell r="G13">
            <v>55754</v>
          </cell>
          <cell r="H13">
            <v>1268</v>
          </cell>
          <cell r="I13">
            <v>14617</v>
          </cell>
          <cell r="L13">
            <v>985</v>
          </cell>
          <cell r="M13">
            <v>0</v>
          </cell>
          <cell r="N13">
            <v>17850</v>
          </cell>
          <cell r="O13">
            <v>32784</v>
          </cell>
          <cell r="P13">
            <v>10696</v>
          </cell>
          <cell r="Q13">
            <v>483982</v>
          </cell>
        </row>
        <row r="14">
          <cell r="B14">
            <v>663439</v>
          </cell>
          <cell r="C14">
            <v>1660</v>
          </cell>
          <cell r="D14">
            <v>661779</v>
          </cell>
          <cell r="E14">
            <v>663439</v>
          </cell>
          <cell r="F14">
            <v>203</v>
          </cell>
          <cell r="G14">
            <v>50728</v>
          </cell>
          <cell r="H14">
            <v>3150</v>
          </cell>
          <cell r="I14">
            <v>24167</v>
          </cell>
          <cell r="L14">
            <v>935</v>
          </cell>
          <cell r="M14">
            <v>1660</v>
          </cell>
          <cell r="N14">
            <v>35510</v>
          </cell>
          <cell r="O14">
            <v>33087</v>
          </cell>
          <cell r="P14">
            <v>3932</v>
          </cell>
          <cell r="Q14">
            <v>510067</v>
          </cell>
        </row>
        <row r="15">
          <cell r="B15">
            <v>625737</v>
          </cell>
          <cell r="C15">
            <v>1412</v>
          </cell>
          <cell r="D15">
            <v>624325</v>
          </cell>
          <cell r="E15">
            <v>625737</v>
          </cell>
          <cell r="F15">
            <v>236</v>
          </cell>
          <cell r="G15">
            <v>48064</v>
          </cell>
          <cell r="H15">
            <v>1500</v>
          </cell>
          <cell r="I15">
            <v>19880</v>
          </cell>
          <cell r="L15">
            <v>807</v>
          </cell>
          <cell r="M15">
            <v>1412</v>
          </cell>
          <cell r="N15">
            <v>17950</v>
          </cell>
          <cell r="O15">
            <v>31969</v>
          </cell>
          <cell r="P15">
            <v>5279</v>
          </cell>
          <cell r="Q15">
            <v>498640</v>
          </cell>
        </row>
        <row r="16">
          <cell r="B16">
            <v>692270</v>
          </cell>
          <cell r="C16">
            <v>0</v>
          </cell>
          <cell r="D16">
            <v>692270</v>
          </cell>
          <cell r="E16">
            <v>692270</v>
          </cell>
          <cell r="F16">
            <v>171</v>
          </cell>
          <cell r="G16">
            <v>58738</v>
          </cell>
          <cell r="H16">
            <v>2610</v>
          </cell>
          <cell r="I16">
            <v>20598</v>
          </cell>
          <cell r="L16">
            <v>1154</v>
          </cell>
          <cell r="M16">
            <v>0</v>
          </cell>
          <cell r="N16">
            <v>33440</v>
          </cell>
          <cell r="O16">
            <v>31310</v>
          </cell>
          <cell r="P16">
            <v>401</v>
          </cell>
          <cell r="Q16">
            <v>543848</v>
          </cell>
        </row>
        <row r="17">
          <cell r="B17">
            <v>801440</v>
          </cell>
          <cell r="C17">
            <v>550</v>
          </cell>
          <cell r="D17">
            <v>800890</v>
          </cell>
          <cell r="E17">
            <v>801440</v>
          </cell>
          <cell r="F17">
            <v>185</v>
          </cell>
          <cell r="G17">
            <v>61735</v>
          </cell>
          <cell r="H17">
            <v>700</v>
          </cell>
          <cell r="I17">
            <v>26143</v>
          </cell>
          <cell r="L17">
            <v>1123</v>
          </cell>
          <cell r="M17">
            <v>550</v>
          </cell>
          <cell r="N17">
            <v>24930</v>
          </cell>
          <cell r="O17">
            <v>30427</v>
          </cell>
          <cell r="P17">
            <v>247</v>
          </cell>
          <cell r="Q17">
            <v>655400</v>
          </cell>
        </row>
        <row r="18">
          <cell r="B18">
            <v>628115</v>
          </cell>
          <cell r="C18">
            <v>0</v>
          </cell>
          <cell r="D18">
            <v>628115</v>
          </cell>
          <cell r="E18">
            <v>628115</v>
          </cell>
          <cell r="F18">
            <v>192</v>
          </cell>
          <cell r="G18">
            <v>54964</v>
          </cell>
          <cell r="H18">
            <v>700</v>
          </cell>
          <cell r="I18">
            <v>17619</v>
          </cell>
          <cell r="L18">
            <v>934</v>
          </cell>
          <cell r="M18">
            <v>0</v>
          </cell>
          <cell r="N18">
            <v>19280</v>
          </cell>
          <cell r="O18">
            <v>26458</v>
          </cell>
          <cell r="P18">
            <v>640</v>
          </cell>
          <cell r="Q18">
            <v>507328</v>
          </cell>
        </row>
        <row r="19">
          <cell r="B19">
            <v>696456</v>
          </cell>
          <cell r="C19">
            <v>752</v>
          </cell>
          <cell r="D19">
            <v>695704</v>
          </cell>
          <cell r="E19">
            <v>696456</v>
          </cell>
          <cell r="F19">
            <v>288</v>
          </cell>
          <cell r="G19">
            <v>63885</v>
          </cell>
          <cell r="H19">
            <v>0</v>
          </cell>
          <cell r="I19">
            <v>26547</v>
          </cell>
          <cell r="L19">
            <v>1040</v>
          </cell>
          <cell r="M19">
            <v>752</v>
          </cell>
          <cell r="N19">
            <v>34560</v>
          </cell>
          <cell r="O19">
            <v>32007</v>
          </cell>
          <cell r="P19">
            <v>6029</v>
          </cell>
          <cell r="Q19">
            <v>531348</v>
          </cell>
        </row>
        <row r="20">
          <cell r="B20">
            <v>690183</v>
          </cell>
          <cell r="C20">
            <v>1120</v>
          </cell>
          <cell r="D20">
            <v>689063</v>
          </cell>
          <cell r="E20">
            <v>690183</v>
          </cell>
          <cell r="F20">
            <v>219</v>
          </cell>
          <cell r="G20">
            <v>58273</v>
          </cell>
          <cell r="H20">
            <v>0</v>
          </cell>
          <cell r="I20">
            <v>20667</v>
          </cell>
          <cell r="L20">
            <v>867</v>
          </cell>
          <cell r="M20">
            <v>0</v>
          </cell>
          <cell r="N20">
            <v>30580</v>
          </cell>
          <cell r="O20">
            <v>33074</v>
          </cell>
          <cell r="P20">
            <v>7321</v>
          </cell>
          <cell r="Q20">
            <v>539182</v>
          </cell>
        </row>
        <row r="21">
          <cell r="B21">
            <v>784248</v>
          </cell>
          <cell r="C21">
            <v>0</v>
          </cell>
          <cell r="D21">
            <v>784248</v>
          </cell>
          <cell r="E21">
            <v>784248</v>
          </cell>
          <cell r="F21">
            <v>280</v>
          </cell>
          <cell r="G21">
            <v>72613</v>
          </cell>
          <cell r="H21">
            <v>2800</v>
          </cell>
          <cell r="I21">
            <v>23523</v>
          </cell>
          <cell r="L21">
            <v>691</v>
          </cell>
          <cell r="M21">
            <v>0</v>
          </cell>
          <cell r="N21">
            <v>33530</v>
          </cell>
          <cell r="O21">
            <v>34686</v>
          </cell>
          <cell r="P21">
            <v>11434</v>
          </cell>
          <cell r="Q21">
            <v>604691</v>
          </cell>
        </row>
      </sheetData>
      <sheetData sheetId="3">
        <row r="10">
          <cell r="B10">
            <v>109720</v>
          </cell>
          <cell r="D10">
            <v>109720</v>
          </cell>
          <cell r="E10">
            <v>109720</v>
          </cell>
          <cell r="F10">
            <v>0</v>
          </cell>
          <cell r="G10">
            <v>2016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N10">
            <v>11500</v>
          </cell>
          <cell r="O10">
            <v>0</v>
          </cell>
          <cell r="P10">
            <v>94704</v>
          </cell>
          <cell r="Q10">
            <v>1500</v>
          </cell>
        </row>
        <row r="11">
          <cell r="B11">
            <v>37247</v>
          </cell>
          <cell r="D11">
            <v>37247</v>
          </cell>
          <cell r="E11">
            <v>37247</v>
          </cell>
          <cell r="F11">
            <v>0</v>
          </cell>
          <cell r="G11">
            <v>2245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N11">
            <v>2750</v>
          </cell>
          <cell r="O11">
            <v>0</v>
          </cell>
          <cell r="P11">
            <v>29052</v>
          </cell>
          <cell r="Q11">
            <v>3200</v>
          </cell>
        </row>
        <row r="12">
          <cell r="B12">
            <v>45195</v>
          </cell>
          <cell r="D12">
            <v>45195</v>
          </cell>
          <cell r="E12">
            <v>45195</v>
          </cell>
          <cell r="F12">
            <v>0</v>
          </cell>
          <cell r="G12">
            <v>2099</v>
          </cell>
          <cell r="H12">
            <v>1500</v>
          </cell>
          <cell r="I12">
            <v>0</v>
          </cell>
          <cell r="J12">
            <v>0</v>
          </cell>
          <cell r="L12">
            <v>0</v>
          </cell>
          <cell r="N12">
            <v>15650</v>
          </cell>
          <cell r="O12">
            <v>0</v>
          </cell>
          <cell r="P12">
            <v>20896</v>
          </cell>
          <cell r="Q12">
            <v>5050</v>
          </cell>
        </row>
        <row r="13">
          <cell r="B13">
            <v>28083</v>
          </cell>
          <cell r="D13">
            <v>28083</v>
          </cell>
          <cell r="E13">
            <v>28083</v>
          </cell>
          <cell r="F13">
            <v>0</v>
          </cell>
          <cell r="G13">
            <v>1732</v>
          </cell>
          <cell r="H13">
            <v>1500</v>
          </cell>
          <cell r="I13">
            <v>0</v>
          </cell>
          <cell r="J13">
            <v>0</v>
          </cell>
          <cell r="L13">
            <v>0</v>
          </cell>
          <cell r="N13">
            <v>6380</v>
          </cell>
          <cell r="O13">
            <v>0</v>
          </cell>
          <cell r="P13">
            <v>9860</v>
          </cell>
          <cell r="Q13">
            <v>8611</v>
          </cell>
        </row>
        <row r="14">
          <cell r="B14">
            <v>30130</v>
          </cell>
          <cell r="D14">
            <v>30130</v>
          </cell>
          <cell r="E14">
            <v>30130</v>
          </cell>
          <cell r="F14">
            <v>0</v>
          </cell>
          <cell r="G14">
            <v>742</v>
          </cell>
          <cell r="H14">
            <v>3029</v>
          </cell>
          <cell r="I14">
            <v>0</v>
          </cell>
          <cell r="J14">
            <v>0</v>
          </cell>
          <cell r="L14">
            <v>0</v>
          </cell>
          <cell r="N14">
            <v>6800</v>
          </cell>
          <cell r="O14">
            <v>0</v>
          </cell>
          <cell r="P14">
            <v>2720</v>
          </cell>
          <cell r="Q14">
            <v>16839</v>
          </cell>
        </row>
        <row r="15">
          <cell r="B15">
            <v>30339</v>
          </cell>
          <cell r="D15">
            <v>30339</v>
          </cell>
          <cell r="E15">
            <v>30339</v>
          </cell>
          <cell r="F15">
            <v>0</v>
          </cell>
          <cell r="G15">
            <v>3095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N15">
            <v>6800</v>
          </cell>
          <cell r="O15">
            <v>0</v>
          </cell>
          <cell r="P15">
            <v>5234</v>
          </cell>
          <cell r="Q15">
            <v>15210</v>
          </cell>
        </row>
        <row r="16">
          <cell r="B16">
            <v>18537</v>
          </cell>
          <cell r="D16">
            <v>18537</v>
          </cell>
          <cell r="E16">
            <v>18537</v>
          </cell>
          <cell r="F16">
            <v>0</v>
          </cell>
          <cell r="G16">
            <v>2138</v>
          </cell>
          <cell r="H16">
            <v>1580</v>
          </cell>
          <cell r="I16">
            <v>0</v>
          </cell>
          <cell r="J16">
            <v>0</v>
          </cell>
          <cell r="L16">
            <v>0</v>
          </cell>
          <cell r="N16">
            <v>6800</v>
          </cell>
          <cell r="O16">
            <v>0</v>
          </cell>
          <cell r="P16">
            <v>0</v>
          </cell>
          <cell r="Q16">
            <v>8019</v>
          </cell>
        </row>
        <row r="17">
          <cell r="B17">
            <v>15923</v>
          </cell>
          <cell r="D17">
            <v>15923</v>
          </cell>
          <cell r="E17">
            <v>15923</v>
          </cell>
          <cell r="F17">
            <v>0</v>
          </cell>
          <cell r="G17">
            <v>2107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N17">
            <v>2330</v>
          </cell>
          <cell r="O17">
            <v>0</v>
          </cell>
          <cell r="P17">
            <v>0</v>
          </cell>
          <cell r="Q17">
            <v>11486</v>
          </cell>
        </row>
        <row r="18">
          <cell r="B18">
            <v>17687</v>
          </cell>
          <cell r="D18">
            <v>17687</v>
          </cell>
          <cell r="E18">
            <v>17687</v>
          </cell>
          <cell r="F18">
            <v>0</v>
          </cell>
          <cell r="G18">
            <v>3287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N18">
            <v>7650</v>
          </cell>
          <cell r="O18">
            <v>0</v>
          </cell>
          <cell r="P18">
            <v>0</v>
          </cell>
          <cell r="Q18">
            <v>6750</v>
          </cell>
        </row>
        <row r="19">
          <cell r="B19">
            <v>44789</v>
          </cell>
          <cell r="D19">
            <v>44789</v>
          </cell>
          <cell r="E19">
            <v>44789</v>
          </cell>
          <cell r="F19">
            <v>0</v>
          </cell>
          <cell r="G19">
            <v>2085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N19">
            <v>11700</v>
          </cell>
          <cell r="O19">
            <v>0</v>
          </cell>
          <cell r="P19">
            <v>18888</v>
          </cell>
          <cell r="Q19">
            <v>12116</v>
          </cell>
        </row>
        <row r="20">
          <cell r="B20">
            <v>84563</v>
          </cell>
          <cell r="D20">
            <v>84563</v>
          </cell>
          <cell r="E20">
            <v>84563</v>
          </cell>
          <cell r="F20">
            <v>0</v>
          </cell>
          <cell r="G20">
            <v>2226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N20">
            <v>8600</v>
          </cell>
          <cell r="O20">
            <v>0</v>
          </cell>
          <cell r="P20">
            <v>51684</v>
          </cell>
          <cell r="Q20">
            <v>22053</v>
          </cell>
        </row>
        <row r="21">
          <cell r="B21">
            <v>101016</v>
          </cell>
          <cell r="D21">
            <v>101016</v>
          </cell>
          <cell r="E21">
            <v>101016</v>
          </cell>
          <cell r="F21">
            <v>0</v>
          </cell>
          <cell r="G21">
            <v>2492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N21">
            <v>8100</v>
          </cell>
          <cell r="O21">
            <v>0</v>
          </cell>
          <cell r="P21">
            <v>74374</v>
          </cell>
          <cell r="Q21">
            <v>16050</v>
          </cell>
        </row>
      </sheetData>
      <sheetData sheetId="4">
        <row r="10">
          <cell r="B10">
            <v>48005</v>
          </cell>
          <cell r="D10">
            <v>48005</v>
          </cell>
          <cell r="E10">
            <v>48005</v>
          </cell>
          <cell r="F10">
            <v>6336</v>
          </cell>
          <cell r="G10">
            <v>0</v>
          </cell>
          <cell r="H10">
            <v>9929</v>
          </cell>
          <cell r="K10">
            <v>0</v>
          </cell>
          <cell r="M10">
            <v>30660</v>
          </cell>
          <cell r="N10">
            <v>0</v>
          </cell>
          <cell r="O10">
            <v>0</v>
          </cell>
          <cell r="P10">
            <v>1080</v>
          </cell>
        </row>
        <row r="11">
          <cell r="B11">
            <v>29250</v>
          </cell>
          <cell r="D11">
            <v>29250</v>
          </cell>
          <cell r="E11">
            <v>29250</v>
          </cell>
          <cell r="F11">
            <v>7991</v>
          </cell>
          <cell r="G11">
            <v>0</v>
          </cell>
          <cell r="H11">
            <v>2939</v>
          </cell>
          <cell r="K11">
            <v>0</v>
          </cell>
          <cell r="M11">
            <v>18020</v>
          </cell>
          <cell r="N11">
            <v>0</v>
          </cell>
          <cell r="O11">
            <v>0</v>
          </cell>
          <cell r="P11">
            <v>300</v>
          </cell>
        </row>
        <row r="12">
          <cell r="B12">
            <v>44527</v>
          </cell>
          <cell r="D12">
            <v>44527</v>
          </cell>
          <cell r="E12">
            <v>44527</v>
          </cell>
          <cell r="F12">
            <v>7999</v>
          </cell>
          <cell r="G12">
            <v>0</v>
          </cell>
          <cell r="H12">
            <v>12008</v>
          </cell>
          <cell r="K12">
            <v>0</v>
          </cell>
          <cell r="M12">
            <v>22160</v>
          </cell>
          <cell r="N12">
            <v>0</v>
          </cell>
          <cell r="O12">
            <v>0</v>
          </cell>
          <cell r="P12">
            <v>2360</v>
          </cell>
        </row>
        <row r="13">
          <cell r="B13">
            <v>42060</v>
          </cell>
          <cell r="D13">
            <v>42060</v>
          </cell>
          <cell r="E13">
            <v>42060</v>
          </cell>
          <cell r="F13">
            <v>6112</v>
          </cell>
          <cell r="G13">
            <v>0</v>
          </cell>
          <cell r="H13">
            <v>8318</v>
          </cell>
          <cell r="K13">
            <v>0</v>
          </cell>
          <cell r="M13">
            <v>24520</v>
          </cell>
          <cell r="N13">
            <v>0</v>
          </cell>
          <cell r="O13">
            <v>0</v>
          </cell>
          <cell r="P13">
            <v>3110</v>
          </cell>
        </row>
        <row r="14">
          <cell r="B14">
            <v>50947</v>
          </cell>
          <cell r="D14">
            <v>50947</v>
          </cell>
          <cell r="E14">
            <v>50947</v>
          </cell>
          <cell r="F14">
            <v>4193</v>
          </cell>
          <cell r="G14">
            <v>0</v>
          </cell>
          <cell r="H14">
            <v>14374</v>
          </cell>
          <cell r="K14">
            <v>0</v>
          </cell>
          <cell r="M14">
            <v>31880</v>
          </cell>
          <cell r="N14">
            <v>0</v>
          </cell>
          <cell r="O14">
            <v>0</v>
          </cell>
          <cell r="P14">
            <v>500</v>
          </cell>
        </row>
        <row r="15">
          <cell r="B15">
            <v>47338</v>
          </cell>
          <cell r="D15">
            <v>47338</v>
          </cell>
          <cell r="E15">
            <v>47338</v>
          </cell>
          <cell r="F15">
            <v>2791</v>
          </cell>
          <cell r="G15">
            <v>0</v>
          </cell>
          <cell r="H15">
            <v>11257</v>
          </cell>
          <cell r="K15">
            <v>0</v>
          </cell>
          <cell r="M15">
            <v>31930</v>
          </cell>
          <cell r="N15">
            <v>0</v>
          </cell>
          <cell r="O15">
            <v>0</v>
          </cell>
          <cell r="P15">
            <v>1360</v>
          </cell>
        </row>
        <row r="16">
          <cell r="B16">
            <v>51034</v>
          </cell>
          <cell r="D16">
            <v>51034</v>
          </cell>
          <cell r="E16">
            <v>51034</v>
          </cell>
          <cell r="F16">
            <v>4567</v>
          </cell>
          <cell r="G16">
            <v>0</v>
          </cell>
          <cell r="H16">
            <v>12447</v>
          </cell>
          <cell r="K16">
            <v>0</v>
          </cell>
          <cell r="M16">
            <v>33770</v>
          </cell>
          <cell r="N16">
            <v>0</v>
          </cell>
          <cell r="O16">
            <v>0</v>
          </cell>
          <cell r="P16">
            <v>250</v>
          </cell>
        </row>
        <row r="17">
          <cell r="B17">
            <v>53674</v>
          </cell>
          <cell r="D17">
            <v>53674</v>
          </cell>
          <cell r="E17">
            <v>53674</v>
          </cell>
          <cell r="F17">
            <v>4531</v>
          </cell>
          <cell r="G17">
            <v>0</v>
          </cell>
          <cell r="H17">
            <v>19039</v>
          </cell>
          <cell r="K17">
            <v>0</v>
          </cell>
          <cell r="M17">
            <v>27470</v>
          </cell>
          <cell r="N17">
            <v>0</v>
          </cell>
          <cell r="O17">
            <v>0</v>
          </cell>
          <cell r="P17">
            <v>2634</v>
          </cell>
        </row>
        <row r="18">
          <cell r="B18">
            <v>60493</v>
          </cell>
          <cell r="D18">
            <v>60493</v>
          </cell>
          <cell r="E18">
            <v>60493</v>
          </cell>
          <cell r="F18">
            <v>5524</v>
          </cell>
          <cell r="G18">
            <v>0</v>
          </cell>
          <cell r="H18">
            <v>14589</v>
          </cell>
          <cell r="K18">
            <v>0</v>
          </cell>
          <cell r="M18">
            <v>39880</v>
          </cell>
          <cell r="N18">
            <v>0</v>
          </cell>
          <cell r="O18">
            <v>0</v>
          </cell>
          <cell r="P18">
            <v>500</v>
          </cell>
        </row>
        <row r="19">
          <cell r="B19">
            <v>79825</v>
          </cell>
          <cell r="D19">
            <v>79825</v>
          </cell>
          <cell r="E19">
            <v>79825</v>
          </cell>
          <cell r="F19">
            <v>5755</v>
          </cell>
          <cell r="G19">
            <v>0</v>
          </cell>
          <cell r="H19">
            <v>16844</v>
          </cell>
          <cell r="K19">
            <v>0</v>
          </cell>
          <cell r="M19">
            <v>49450</v>
          </cell>
          <cell r="N19">
            <v>0</v>
          </cell>
          <cell r="O19">
            <v>0</v>
          </cell>
          <cell r="P19">
            <v>7776</v>
          </cell>
        </row>
        <row r="20">
          <cell r="B20">
            <v>58455</v>
          </cell>
          <cell r="D20">
            <v>58455</v>
          </cell>
          <cell r="E20">
            <v>58455</v>
          </cell>
          <cell r="F20">
            <v>4709</v>
          </cell>
          <cell r="G20">
            <v>0</v>
          </cell>
          <cell r="H20">
            <v>18506</v>
          </cell>
          <cell r="K20">
            <v>0</v>
          </cell>
          <cell r="M20">
            <v>32350</v>
          </cell>
          <cell r="N20">
            <v>0</v>
          </cell>
          <cell r="O20">
            <v>0</v>
          </cell>
          <cell r="P20">
            <v>2890</v>
          </cell>
        </row>
        <row r="21">
          <cell r="B21">
            <v>65821</v>
          </cell>
          <cell r="D21">
            <v>65821</v>
          </cell>
          <cell r="E21">
            <v>65821</v>
          </cell>
          <cell r="F21">
            <v>7971</v>
          </cell>
          <cell r="G21">
            <v>0</v>
          </cell>
          <cell r="H21">
            <v>17740</v>
          </cell>
          <cell r="K21">
            <v>0</v>
          </cell>
          <cell r="M21">
            <v>34910</v>
          </cell>
          <cell r="N21">
            <v>0</v>
          </cell>
          <cell r="O21">
            <v>0</v>
          </cell>
          <cell r="P21">
            <v>5200</v>
          </cell>
        </row>
      </sheetData>
      <sheetData sheetId="5">
        <row r="10">
          <cell r="B10">
            <v>88857</v>
          </cell>
          <cell r="D10">
            <v>88857</v>
          </cell>
          <cell r="E10">
            <v>88857</v>
          </cell>
          <cell r="G10">
            <v>200</v>
          </cell>
          <cell r="H10">
            <v>200</v>
          </cell>
          <cell r="I10">
            <v>21657</v>
          </cell>
          <cell r="L10">
            <v>100</v>
          </cell>
          <cell r="N10">
            <v>0</v>
          </cell>
          <cell r="O10">
            <v>0</v>
          </cell>
          <cell r="P10">
            <v>32600</v>
          </cell>
          <cell r="Q10">
            <v>34100</v>
          </cell>
        </row>
        <row r="11">
          <cell r="B11">
            <v>61696</v>
          </cell>
          <cell r="D11">
            <v>61696</v>
          </cell>
          <cell r="E11">
            <v>61696</v>
          </cell>
          <cell r="G11">
            <v>480</v>
          </cell>
          <cell r="H11">
            <v>200</v>
          </cell>
          <cell r="I11">
            <v>12466</v>
          </cell>
          <cell r="L11">
            <v>100</v>
          </cell>
          <cell r="N11">
            <v>0</v>
          </cell>
          <cell r="O11">
            <v>0</v>
          </cell>
          <cell r="P11">
            <v>24400</v>
          </cell>
          <cell r="Q11">
            <v>24050</v>
          </cell>
        </row>
        <row r="12">
          <cell r="B12">
            <v>93624</v>
          </cell>
          <cell r="D12">
            <v>93624</v>
          </cell>
          <cell r="E12">
            <v>93624</v>
          </cell>
          <cell r="G12">
            <v>1440</v>
          </cell>
          <cell r="H12">
            <v>300</v>
          </cell>
          <cell r="I12">
            <v>23574</v>
          </cell>
          <cell r="L12">
            <v>50</v>
          </cell>
          <cell r="N12">
            <v>0</v>
          </cell>
          <cell r="O12">
            <v>0</v>
          </cell>
          <cell r="P12">
            <v>33200</v>
          </cell>
          <cell r="Q12">
            <v>35060</v>
          </cell>
        </row>
        <row r="13">
          <cell r="B13">
            <v>97173</v>
          </cell>
          <cell r="D13">
            <v>97173</v>
          </cell>
          <cell r="E13">
            <v>97173</v>
          </cell>
          <cell r="G13">
            <v>960</v>
          </cell>
          <cell r="H13">
            <v>500</v>
          </cell>
          <cell r="I13">
            <v>21713</v>
          </cell>
          <cell r="L13">
            <v>50</v>
          </cell>
          <cell r="N13">
            <v>0</v>
          </cell>
          <cell r="O13">
            <v>0</v>
          </cell>
          <cell r="P13">
            <v>37600</v>
          </cell>
          <cell r="Q13">
            <v>36350</v>
          </cell>
        </row>
        <row r="14">
          <cell r="B14">
            <v>96048</v>
          </cell>
          <cell r="D14">
            <v>96048</v>
          </cell>
          <cell r="E14">
            <v>96048</v>
          </cell>
          <cell r="G14">
            <v>480</v>
          </cell>
          <cell r="H14">
            <v>500</v>
          </cell>
          <cell r="I14">
            <v>19970</v>
          </cell>
          <cell r="L14">
            <v>50</v>
          </cell>
          <cell r="N14">
            <v>2330</v>
          </cell>
          <cell r="O14">
            <v>0</v>
          </cell>
          <cell r="P14">
            <v>36000</v>
          </cell>
          <cell r="Q14">
            <v>36718</v>
          </cell>
        </row>
        <row r="15">
          <cell r="B15">
            <v>92132</v>
          </cell>
          <cell r="D15">
            <v>92132</v>
          </cell>
          <cell r="E15">
            <v>92132</v>
          </cell>
          <cell r="G15">
            <v>1200</v>
          </cell>
          <cell r="H15">
            <v>600</v>
          </cell>
          <cell r="I15">
            <v>30302</v>
          </cell>
          <cell r="L15">
            <v>30</v>
          </cell>
          <cell r="N15">
            <v>0</v>
          </cell>
          <cell r="O15">
            <v>0</v>
          </cell>
          <cell r="P15">
            <v>28200</v>
          </cell>
          <cell r="Q15">
            <v>31800</v>
          </cell>
        </row>
        <row r="16">
          <cell r="B16">
            <v>50932</v>
          </cell>
          <cell r="D16">
            <v>50932</v>
          </cell>
          <cell r="E16">
            <v>50932</v>
          </cell>
          <cell r="G16">
            <v>480</v>
          </cell>
          <cell r="H16">
            <v>500</v>
          </cell>
          <cell r="I16">
            <v>19082</v>
          </cell>
          <cell r="L16">
            <v>50</v>
          </cell>
          <cell r="N16">
            <v>0</v>
          </cell>
          <cell r="O16">
            <v>0</v>
          </cell>
          <cell r="P16">
            <v>3800</v>
          </cell>
          <cell r="Q16">
            <v>27020</v>
          </cell>
        </row>
        <row r="17">
          <cell r="B17">
            <v>66022</v>
          </cell>
          <cell r="D17">
            <v>66022</v>
          </cell>
          <cell r="E17">
            <v>66022</v>
          </cell>
          <cell r="G17">
            <v>480</v>
          </cell>
          <cell r="H17">
            <v>1000</v>
          </cell>
          <cell r="I17">
            <v>18582</v>
          </cell>
          <cell r="L17">
            <v>60</v>
          </cell>
          <cell r="N17">
            <v>2330</v>
          </cell>
          <cell r="O17">
            <v>0</v>
          </cell>
          <cell r="P17">
            <v>3800</v>
          </cell>
          <cell r="Q17">
            <v>39770</v>
          </cell>
        </row>
        <row r="18">
          <cell r="B18">
            <v>53550</v>
          </cell>
          <cell r="D18">
            <v>53550</v>
          </cell>
          <cell r="E18">
            <v>53550</v>
          </cell>
          <cell r="G18">
            <v>960</v>
          </cell>
          <cell r="H18">
            <v>1000</v>
          </cell>
          <cell r="I18">
            <v>21570</v>
          </cell>
          <cell r="L18">
            <v>50</v>
          </cell>
          <cell r="N18">
            <v>0</v>
          </cell>
          <cell r="O18">
            <v>0</v>
          </cell>
          <cell r="P18">
            <v>0</v>
          </cell>
          <cell r="Q18">
            <v>29970</v>
          </cell>
        </row>
        <row r="19">
          <cell r="B19">
            <v>65350</v>
          </cell>
          <cell r="D19">
            <v>65350</v>
          </cell>
          <cell r="E19">
            <v>65350</v>
          </cell>
          <cell r="G19">
            <v>960</v>
          </cell>
          <cell r="H19">
            <v>500</v>
          </cell>
          <cell r="I19">
            <v>28028</v>
          </cell>
          <cell r="L19">
            <v>50</v>
          </cell>
          <cell r="N19">
            <v>0</v>
          </cell>
          <cell r="O19">
            <v>0</v>
          </cell>
          <cell r="P19">
            <v>3200</v>
          </cell>
          <cell r="Q19">
            <v>32612</v>
          </cell>
        </row>
        <row r="20">
          <cell r="B20">
            <v>78850</v>
          </cell>
          <cell r="D20">
            <v>78850</v>
          </cell>
          <cell r="E20">
            <v>78850</v>
          </cell>
          <cell r="G20">
            <v>480</v>
          </cell>
          <cell r="H20">
            <v>500</v>
          </cell>
          <cell r="I20">
            <v>27965</v>
          </cell>
          <cell r="L20">
            <v>30</v>
          </cell>
          <cell r="N20">
            <v>0</v>
          </cell>
          <cell r="O20">
            <v>0</v>
          </cell>
          <cell r="P20">
            <v>11200</v>
          </cell>
          <cell r="Q20">
            <v>38675</v>
          </cell>
        </row>
        <row r="21">
          <cell r="B21">
            <v>86710</v>
          </cell>
          <cell r="D21">
            <v>86710</v>
          </cell>
          <cell r="E21">
            <v>86710</v>
          </cell>
          <cell r="G21">
            <v>960</v>
          </cell>
          <cell r="H21">
            <v>300</v>
          </cell>
          <cell r="I21">
            <v>24743</v>
          </cell>
          <cell r="L21">
            <v>30</v>
          </cell>
          <cell r="N21">
            <v>0</v>
          </cell>
          <cell r="O21">
            <v>0</v>
          </cell>
          <cell r="P21">
            <v>21400</v>
          </cell>
          <cell r="Q21">
            <v>39277</v>
          </cell>
        </row>
      </sheetData>
      <sheetData sheetId="6">
        <row r="10">
          <cell r="B10">
            <v>86506</v>
          </cell>
          <cell r="D10">
            <v>86506</v>
          </cell>
          <cell r="E10">
            <v>86506</v>
          </cell>
          <cell r="G10">
            <v>0</v>
          </cell>
          <cell r="H10">
            <v>0</v>
          </cell>
          <cell r="I10">
            <v>0</v>
          </cell>
          <cell r="L10">
            <v>0</v>
          </cell>
          <cell r="M10">
            <v>0</v>
          </cell>
          <cell r="N10">
            <v>11810</v>
          </cell>
          <cell r="O10">
            <v>0</v>
          </cell>
          <cell r="P10">
            <v>56322</v>
          </cell>
          <cell r="Q10">
            <v>18374</v>
          </cell>
        </row>
        <row r="11">
          <cell r="B11">
            <v>56861</v>
          </cell>
          <cell r="D11">
            <v>56861</v>
          </cell>
          <cell r="E11">
            <v>56861</v>
          </cell>
          <cell r="G11">
            <v>0</v>
          </cell>
          <cell r="H11">
            <v>0</v>
          </cell>
          <cell r="I11">
            <v>0</v>
          </cell>
          <cell r="L11">
            <v>0</v>
          </cell>
          <cell r="M11">
            <v>51</v>
          </cell>
          <cell r="N11">
            <v>8180</v>
          </cell>
          <cell r="O11">
            <v>0</v>
          </cell>
          <cell r="P11">
            <v>29238</v>
          </cell>
          <cell r="Q11">
            <v>19392</v>
          </cell>
        </row>
        <row r="12">
          <cell r="B12">
            <v>63523</v>
          </cell>
          <cell r="D12">
            <v>63523</v>
          </cell>
          <cell r="E12">
            <v>63523</v>
          </cell>
          <cell r="G12">
            <v>0</v>
          </cell>
          <cell r="H12">
            <v>0</v>
          </cell>
          <cell r="I12">
            <v>0</v>
          </cell>
          <cell r="L12">
            <v>0</v>
          </cell>
          <cell r="M12">
            <v>57</v>
          </cell>
          <cell r="N12">
            <v>9730</v>
          </cell>
          <cell r="O12">
            <v>0</v>
          </cell>
          <cell r="P12">
            <v>35526</v>
          </cell>
          <cell r="Q12">
            <v>18210</v>
          </cell>
        </row>
        <row r="13">
          <cell r="B13">
            <v>45920</v>
          </cell>
          <cell r="D13">
            <v>45920</v>
          </cell>
          <cell r="E13">
            <v>45920</v>
          </cell>
          <cell r="G13">
            <v>0</v>
          </cell>
          <cell r="H13">
            <v>0</v>
          </cell>
          <cell r="I13">
            <v>0</v>
          </cell>
          <cell r="L13">
            <v>0</v>
          </cell>
          <cell r="M13">
            <v>82</v>
          </cell>
          <cell r="N13">
            <v>10010</v>
          </cell>
          <cell r="O13">
            <v>0</v>
          </cell>
          <cell r="P13">
            <v>24916</v>
          </cell>
          <cell r="Q13">
            <v>10912</v>
          </cell>
        </row>
        <row r="14">
          <cell r="B14">
            <v>9390</v>
          </cell>
          <cell r="D14">
            <v>9390</v>
          </cell>
          <cell r="E14">
            <v>9390</v>
          </cell>
          <cell r="G14">
            <v>0</v>
          </cell>
          <cell r="H14">
            <v>0</v>
          </cell>
          <cell r="I14">
            <v>0</v>
          </cell>
          <cell r="L14">
            <v>0</v>
          </cell>
          <cell r="M14">
            <v>0</v>
          </cell>
          <cell r="N14">
            <v>6990</v>
          </cell>
          <cell r="O14">
            <v>0</v>
          </cell>
          <cell r="P14">
            <v>2400</v>
          </cell>
          <cell r="Q14">
            <v>0</v>
          </cell>
        </row>
        <row r="15">
          <cell r="B15">
            <v>8460</v>
          </cell>
          <cell r="D15">
            <v>8460</v>
          </cell>
          <cell r="E15">
            <v>8460</v>
          </cell>
          <cell r="G15">
            <v>0</v>
          </cell>
          <cell r="H15">
            <v>0</v>
          </cell>
          <cell r="I15">
            <v>0</v>
          </cell>
          <cell r="L15">
            <v>0</v>
          </cell>
          <cell r="M15">
            <v>0</v>
          </cell>
          <cell r="N15">
            <v>7760</v>
          </cell>
          <cell r="O15">
            <v>0</v>
          </cell>
          <cell r="P15">
            <v>0</v>
          </cell>
          <cell r="Q15">
            <v>700</v>
          </cell>
        </row>
        <row r="16">
          <cell r="B16">
            <v>10010</v>
          </cell>
          <cell r="D16">
            <v>10010</v>
          </cell>
          <cell r="E16">
            <v>10010</v>
          </cell>
          <cell r="G16">
            <v>0</v>
          </cell>
          <cell r="H16">
            <v>0</v>
          </cell>
          <cell r="I16">
            <v>0</v>
          </cell>
          <cell r="L16">
            <v>0</v>
          </cell>
          <cell r="M16">
            <v>0</v>
          </cell>
          <cell r="N16">
            <v>10010</v>
          </cell>
          <cell r="O16">
            <v>0</v>
          </cell>
          <cell r="P16">
            <v>0</v>
          </cell>
          <cell r="Q16">
            <v>0</v>
          </cell>
        </row>
        <row r="17">
          <cell r="B17">
            <v>10490</v>
          </cell>
          <cell r="D17">
            <v>10490</v>
          </cell>
          <cell r="E17">
            <v>10490</v>
          </cell>
          <cell r="G17">
            <v>0</v>
          </cell>
          <cell r="H17">
            <v>0</v>
          </cell>
          <cell r="I17">
            <v>0</v>
          </cell>
          <cell r="L17">
            <v>0</v>
          </cell>
          <cell r="M17">
            <v>0</v>
          </cell>
          <cell r="N17">
            <v>10090</v>
          </cell>
          <cell r="O17">
            <v>0</v>
          </cell>
          <cell r="P17">
            <v>0</v>
          </cell>
          <cell r="Q17">
            <v>400</v>
          </cell>
        </row>
        <row r="18">
          <cell r="B18">
            <v>10090</v>
          </cell>
          <cell r="D18">
            <v>10090</v>
          </cell>
          <cell r="E18">
            <v>10090</v>
          </cell>
          <cell r="G18">
            <v>0</v>
          </cell>
          <cell r="H18">
            <v>0</v>
          </cell>
          <cell r="I18">
            <v>0</v>
          </cell>
          <cell r="L18">
            <v>0</v>
          </cell>
          <cell r="M18">
            <v>0</v>
          </cell>
          <cell r="N18">
            <v>10090</v>
          </cell>
          <cell r="O18">
            <v>0</v>
          </cell>
          <cell r="P18">
            <v>0</v>
          </cell>
          <cell r="Q18">
            <v>0</v>
          </cell>
        </row>
        <row r="19">
          <cell r="B19">
            <v>15003</v>
          </cell>
          <cell r="D19">
            <v>15003</v>
          </cell>
          <cell r="E19">
            <v>15003</v>
          </cell>
          <cell r="G19">
            <v>0</v>
          </cell>
          <cell r="H19">
            <v>0</v>
          </cell>
          <cell r="I19">
            <v>0</v>
          </cell>
          <cell r="L19">
            <v>0</v>
          </cell>
          <cell r="M19">
            <v>40</v>
          </cell>
          <cell r="N19">
            <v>12590</v>
          </cell>
          <cell r="O19">
            <v>0</v>
          </cell>
          <cell r="P19">
            <v>1405</v>
          </cell>
          <cell r="Q19">
            <v>968</v>
          </cell>
        </row>
        <row r="20">
          <cell r="B20">
            <v>28245</v>
          </cell>
          <cell r="D20">
            <v>28245</v>
          </cell>
          <cell r="E20">
            <v>28245</v>
          </cell>
          <cell r="G20">
            <v>0</v>
          </cell>
          <cell r="H20">
            <v>0</v>
          </cell>
          <cell r="I20">
            <v>0</v>
          </cell>
          <cell r="L20">
            <v>0</v>
          </cell>
          <cell r="M20">
            <v>75</v>
          </cell>
          <cell r="N20">
            <v>10860</v>
          </cell>
          <cell r="O20">
            <v>0</v>
          </cell>
          <cell r="P20">
            <v>13902</v>
          </cell>
          <cell r="Q20">
            <v>3408</v>
          </cell>
        </row>
        <row r="21">
          <cell r="B21">
            <v>47823</v>
          </cell>
          <cell r="D21">
            <v>47823</v>
          </cell>
          <cell r="E21">
            <v>47823</v>
          </cell>
          <cell r="G21">
            <v>0</v>
          </cell>
          <cell r="H21">
            <v>0</v>
          </cell>
          <cell r="I21">
            <v>0</v>
          </cell>
          <cell r="L21">
            <v>0</v>
          </cell>
          <cell r="M21">
            <v>111</v>
          </cell>
          <cell r="N21">
            <v>8412</v>
          </cell>
          <cell r="O21">
            <v>0</v>
          </cell>
          <cell r="P21">
            <v>38100</v>
          </cell>
          <cell r="Q21">
            <v>1200</v>
          </cell>
        </row>
      </sheetData>
      <sheetData sheetId="7">
        <row r="10">
          <cell r="B10">
            <v>74440</v>
          </cell>
          <cell r="D10">
            <v>74440</v>
          </cell>
          <cell r="E10">
            <v>74440</v>
          </cell>
          <cell r="G10">
            <v>37828</v>
          </cell>
          <cell r="H10">
            <v>0</v>
          </cell>
          <cell r="I10">
            <v>11187</v>
          </cell>
          <cell r="L10">
            <v>0</v>
          </cell>
          <cell r="M10">
            <v>0</v>
          </cell>
          <cell r="N10">
            <v>18800</v>
          </cell>
          <cell r="O10">
            <v>0</v>
          </cell>
          <cell r="P10">
            <v>0</v>
          </cell>
          <cell r="Q10">
            <v>6625</v>
          </cell>
        </row>
        <row r="11">
          <cell r="B11">
            <v>32095</v>
          </cell>
          <cell r="D11">
            <v>32095</v>
          </cell>
          <cell r="E11">
            <v>32095</v>
          </cell>
          <cell r="G11">
            <v>17460</v>
          </cell>
          <cell r="H11">
            <v>0</v>
          </cell>
          <cell r="I11">
            <v>7435</v>
          </cell>
          <cell r="L11">
            <v>0</v>
          </cell>
          <cell r="M11">
            <v>0</v>
          </cell>
          <cell r="N11">
            <v>5400</v>
          </cell>
          <cell r="O11">
            <v>0</v>
          </cell>
          <cell r="P11">
            <v>0</v>
          </cell>
          <cell r="Q11">
            <v>1800</v>
          </cell>
        </row>
        <row r="12">
          <cell r="B12">
            <v>63616</v>
          </cell>
          <cell r="D12">
            <v>63616</v>
          </cell>
          <cell r="E12">
            <v>63616</v>
          </cell>
          <cell r="G12">
            <v>32575</v>
          </cell>
          <cell r="H12">
            <v>0</v>
          </cell>
          <cell r="I12">
            <v>11141</v>
          </cell>
          <cell r="L12">
            <v>0</v>
          </cell>
          <cell r="M12">
            <v>0</v>
          </cell>
          <cell r="N12">
            <v>18100</v>
          </cell>
          <cell r="O12">
            <v>0</v>
          </cell>
          <cell r="P12">
            <v>0</v>
          </cell>
          <cell r="Q12">
            <v>1800</v>
          </cell>
        </row>
        <row r="13">
          <cell r="B13">
            <v>56529</v>
          </cell>
          <cell r="D13">
            <v>56529</v>
          </cell>
          <cell r="E13">
            <v>56529</v>
          </cell>
          <cell r="G13">
            <v>26758</v>
          </cell>
          <cell r="H13">
            <v>0</v>
          </cell>
          <cell r="I13">
            <v>11141</v>
          </cell>
          <cell r="L13">
            <v>0</v>
          </cell>
          <cell r="M13">
            <v>0</v>
          </cell>
          <cell r="N13">
            <v>16710</v>
          </cell>
          <cell r="O13">
            <v>0</v>
          </cell>
          <cell r="P13">
            <v>0</v>
          </cell>
          <cell r="Q13">
            <v>1920</v>
          </cell>
        </row>
        <row r="14">
          <cell r="B14">
            <v>51540</v>
          </cell>
          <cell r="D14">
            <v>51540</v>
          </cell>
          <cell r="E14">
            <v>51540</v>
          </cell>
          <cell r="G14">
            <v>26468</v>
          </cell>
          <cell r="H14">
            <v>0</v>
          </cell>
          <cell r="I14">
            <v>9154</v>
          </cell>
          <cell r="L14">
            <v>0</v>
          </cell>
          <cell r="M14">
            <v>0</v>
          </cell>
          <cell r="N14">
            <v>14076</v>
          </cell>
          <cell r="O14">
            <v>0</v>
          </cell>
          <cell r="P14">
            <v>0</v>
          </cell>
          <cell r="Q14">
            <v>1842</v>
          </cell>
        </row>
        <row r="15">
          <cell r="B15">
            <v>49123</v>
          </cell>
          <cell r="C15">
            <v>1997</v>
          </cell>
          <cell r="D15">
            <v>47126</v>
          </cell>
          <cell r="E15">
            <v>49123</v>
          </cell>
          <cell r="G15">
            <v>26268</v>
          </cell>
          <cell r="H15">
            <v>0</v>
          </cell>
          <cell r="I15">
            <v>5548</v>
          </cell>
          <cell r="L15">
            <v>0</v>
          </cell>
          <cell r="M15">
            <v>0</v>
          </cell>
          <cell r="N15">
            <v>15310</v>
          </cell>
          <cell r="O15">
            <v>0</v>
          </cell>
          <cell r="P15">
            <v>0</v>
          </cell>
          <cell r="Q15">
            <v>1997</v>
          </cell>
        </row>
        <row r="16">
          <cell r="B16">
            <v>58340</v>
          </cell>
          <cell r="D16">
            <v>58340</v>
          </cell>
          <cell r="E16">
            <v>58340</v>
          </cell>
          <cell r="G16">
            <v>32158</v>
          </cell>
          <cell r="H16">
            <v>0</v>
          </cell>
          <cell r="I16">
            <v>5571</v>
          </cell>
          <cell r="L16">
            <v>0</v>
          </cell>
          <cell r="M16">
            <v>0</v>
          </cell>
          <cell r="N16">
            <v>14950</v>
          </cell>
          <cell r="O16">
            <v>0</v>
          </cell>
          <cell r="P16">
            <v>0</v>
          </cell>
          <cell r="Q16">
            <v>5661</v>
          </cell>
        </row>
        <row r="17">
          <cell r="B17">
            <v>42055</v>
          </cell>
          <cell r="C17">
            <v>1857</v>
          </cell>
          <cell r="D17">
            <v>40198</v>
          </cell>
          <cell r="E17">
            <v>42055</v>
          </cell>
          <cell r="G17">
            <v>20217</v>
          </cell>
          <cell r="H17">
            <v>0</v>
          </cell>
          <cell r="I17">
            <v>5517</v>
          </cell>
          <cell r="L17">
            <v>0</v>
          </cell>
          <cell r="M17">
            <v>0</v>
          </cell>
          <cell r="N17">
            <v>11960</v>
          </cell>
          <cell r="O17">
            <v>0</v>
          </cell>
          <cell r="P17">
            <v>0</v>
          </cell>
          <cell r="Q17">
            <v>4361</v>
          </cell>
        </row>
        <row r="18">
          <cell r="B18">
            <v>50920</v>
          </cell>
          <cell r="D18">
            <v>50920</v>
          </cell>
          <cell r="E18">
            <v>50920</v>
          </cell>
          <cell r="G18">
            <v>35276</v>
          </cell>
          <cell r="H18">
            <v>0</v>
          </cell>
          <cell r="I18">
            <v>5344</v>
          </cell>
          <cell r="L18">
            <v>0</v>
          </cell>
          <cell r="M18">
            <v>0</v>
          </cell>
          <cell r="N18">
            <v>10300</v>
          </cell>
          <cell r="O18">
            <v>0</v>
          </cell>
          <cell r="P18">
            <v>0</v>
          </cell>
          <cell r="Q18">
            <v>0</v>
          </cell>
        </row>
        <row r="19">
          <cell r="B19">
            <v>45247</v>
          </cell>
          <cell r="D19">
            <v>45247</v>
          </cell>
          <cell r="E19">
            <v>45247</v>
          </cell>
          <cell r="G19">
            <v>16779</v>
          </cell>
          <cell r="H19">
            <v>0</v>
          </cell>
          <cell r="I19">
            <v>7446</v>
          </cell>
          <cell r="L19">
            <v>0</v>
          </cell>
          <cell r="M19">
            <v>0</v>
          </cell>
          <cell r="N19">
            <v>16200</v>
          </cell>
          <cell r="O19">
            <v>0</v>
          </cell>
          <cell r="P19">
            <v>0</v>
          </cell>
          <cell r="Q19">
            <v>4822</v>
          </cell>
        </row>
        <row r="20">
          <cell r="B20">
            <v>53244</v>
          </cell>
          <cell r="D20">
            <v>53244</v>
          </cell>
          <cell r="E20">
            <v>53244</v>
          </cell>
          <cell r="G20">
            <v>29408</v>
          </cell>
          <cell r="H20">
            <v>0</v>
          </cell>
          <cell r="I20">
            <v>5576</v>
          </cell>
          <cell r="L20">
            <v>0</v>
          </cell>
          <cell r="M20">
            <v>0</v>
          </cell>
          <cell r="N20">
            <v>14750</v>
          </cell>
          <cell r="O20">
            <v>0</v>
          </cell>
          <cell r="P20">
            <v>0</v>
          </cell>
          <cell r="Q20">
            <v>3510</v>
          </cell>
        </row>
        <row r="21">
          <cell r="B21">
            <v>59828</v>
          </cell>
          <cell r="D21">
            <v>59828</v>
          </cell>
          <cell r="E21">
            <v>59828</v>
          </cell>
          <cell r="G21">
            <v>26298</v>
          </cell>
          <cell r="H21">
            <v>0</v>
          </cell>
          <cell r="I21">
            <v>9284</v>
          </cell>
          <cell r="L21">
            <v>0</v>
          </cell>
          <cell r="M21">
            <v>0</v>
          </cell>
          <cell r="N21">
            <v>20900</v>
          </cell>
          <cell r="O21">
            <v>0</v>
          </cell>
          <cell r="P21">
            <v>0</v>
          </cell>
          <cell r="Q21">
            <v>3346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Z26"/>
  <sheetViews>
    <sheetView zoomScaleSheetLayoutView="70" zoomScalePageLayoutView="0" workbookViewId="0" topLeftCell="E19">
      <selection activeCell="Y11" sqref="Y11"/>
    </sheetView>
  </sheetViews>
  <sheetFormatPr defaultColWidth="7.10546875" defaultRowHeight="13.5"/>
  <cols>
    <col min="1" max="1" width="10.5546875" style="262" customWidth="1"/>
    <col min="2" max="2" width="6.99609375" style="262" customWidth="1"/>
    <col min="3" max="3" width="5.4453125" style="262" customWidth="1"/>
    <col min="4" max="5" width="5.99609375" style="262" customWidth="1"/>
    <col min="6" max="6" width="6.3359375" style="262" customWidth="1"/>
    <col min="7" max="7" width="5.3359375" style="262" customWidth="1"/>
    <col min="8" max="8" width="5.99609375" style="262" customWidth="1"/>
    <col min="9" max="9" width="5.88671875" style="262" customWidth="1"/>
    <col min="10" max="10" width="5.99609375" style="262" customWidth="1"/>
    <col min="11" max="11" width="5.4453125" style="262" customWidth="1"/>
    <col min="12" max="14" width="6.10546875" style="262" customWidth="1"/>
    <col min="15" max="15" width="5.3359375" style="262" customWidth="1"/>
    <col min="16" max="16" width="5.99609375" style="262" customWidth="1"/>
    <col min="17" max="17" width="5.88671875" style="262" customWidth="1"/>
    <col min="18" max="18" width="6.10546875" style="262" customWidth="1"/>
    <col min="19" max="19" width="5.3359375" style="262" customWidth="1"/>
    <col min="20" max="20" width="5.88671875" style="262" customWidth="1"/>
    <col min="21" max="21" width="5.99609375" style="262" customWidth="1"/>
    <col min="22" max="24" width="6.6640625" style="262" customWidth="1"/>
    <col min="25" max="25" width="11.5546875" style="262" customWidth="1"/>
    <col min="26" max="26" width="0.78125" style="262" hidden="1" customWidth="1"/>
    <col min="27" max="27" width="8.88671875" style="262" hidden="1" customWidth="1"/>
    <col min="28" max="30" width="8.3359375" style="262" customWidth="1"/>
    <col min="31" max="16384" width="7.10546875" style="262" customWidth="1"/>
  </cols>
  <sheetData>
    <row r="1" spans="1:25" ht="27" customHeight="1">
      <c r="A1" s="1092" t="s">
        <v>1212</v>
      </c>
      <c r="B1" s="1092"/>
      <c r="C1" s="1092"/>
      <c r="D1" s="1092"/>
      <c r="E1" s="1092"/>
      <c r="F1" s="1092"/>
      <c r="G1" s="1092"/>
      <c r="H1" s="1092"/>
      <c r="I1" s="1092"/>
      <c r="J1" s="1092"/>
      <c r="K1" s="1092"/>
      <c r="L1" s="1092"/>
      <c r="M1" s="1092"/>
      <c r="N1" s="1092"/>
      <c r="O1" s="1092"/>
      <c r="P1" s="1092"/>
      <c r="Q1" s="1092"/>
      <c r="R1" s="1092"/>
      <c r="S1" s="1092"/>
      <c r="T1" s="1092"/>
      <c r="U1" s="1092"/>
      <c r="V1" s="1092"/>
      <c r="W1" s="1092"/>
      <c r="X1" s="1092"/>
      <c r="Y1" s="1092"/>
    </row>
    <row r="2" spans="1:26" ht="18" customHeight="1">
      <c r="A2" s="262" t="s">
        <v>1213</v>
      </c>
      <c r="F2" s="263"/>
      <c r="G2" s="263"/>
      <c r="H2" s="263"/>
      <c r="I2" s="263"/>
      <c r="Y2" s="264" t="s">
        <v>1214</v>
      </c>
      <c r="Z2" s="265"/>
    </row>
    <row r="3" spans="1:26" ht="23.25" customHeight="1">
      <c r="A3" s="1103" t="s">
        <v>1215</v>
      </c>
      <c r="B3" s="1093" t="s">
        <v>1216</v>
      </c>
      <c r="C3" s="1094"/>
      <c r="D3" s="1094"/>
      <c r="E3" s="1095"/>
      <c r="F3" s="1096" t="s">
        <v>1217</v>
      </c>
      <c r="G3" s="1097"/>
      <c r="H3" s="1097"/>
      <c r="I3" s="1098"/>
      <c r="J3" s="1097" t="s">
        <v>1218</v>
      </c>
      <c r="K3" s="1094"/>
      <c r="L3" s="1094"/>
      <c r="M3" s="1095"/>
      <c r="N3" s="1096" t="s">
        <v>1219</v>
      </c>
      <c r="O3" s="1094"/>
      <c r="P3" s="1094"/>
      <c r="Q3" s="1095"/>
      <c r="R3" s="1093" t="s">
        <v>1220</v>
      </c>
      <c r="S3" s="1094"/>
      <c r="T3" s="1094"/>
      <c r="U3" s="1095"/>
      <c r="V3" s="1099" t="s">
        <v>1221</v>
      </c>
      <c r="W3" s="1099"/>
      <c r="X3" s="1100"/>
      <c r="Y3" s="1096" t="s">
        <v>1222</v>
      </c>
      <c r="Z3" s="265"/>
    </row>
    <row r="4" spans="1:26" ht="21.75" customHeight="1">
      <c r="A4" s="1104"/>
      <c r="B4" s="267"/>
      <c r="C4" s="268" t="s">
        <v>1223</v>
      </c>
      <c r="D4" s="268" t="s">
        <v>1224</v>
      </c>
      <c r="E4" s="268" t="s">
        <v>1225</v>
      </c>
      <c r="F4" s="269"/>
      <c r="G4" s="268" t="s">
        <v>1223</v>
      </c>
      <c r="H4" s="268" t="s">
        <v>1224</v>
      </c>
      <c r="I4" s="268" t="s">
        <v>1225</v>
      </c>
      <c r="J4" s="267"/>
      <c r="K4" s="268" t="s">
        <v>1223</v>
      </c>
      <c r="L4" s="268" t="s">
        <v>1224</v>
      </c>
      <c r="M4" s="268" t="s">
        <v>1225</v>
      </c>
      <c r="N4" s="266"/>
      <c r="O4" s="268" t="s">
        <v>1223</v>
      </c>
      <c r="P4" s="268" t="s">
        <v>1224</v>
      </c>
      <c r="Q4" s="268" t="s">
        <v>1225</v>
      </c>
      <c r="R4" s="267"/>
      <c r="S4" s="268" t="s">
        <v>1223</v>
      </c>
      <c r="T4" s="268" t="s">
        <v>1224</v>
      </c>
      <c r="U4" s="268" t="s">
        <v>1225</v>
      </c>
      <c r="V4" s="267"/>
      <c r="W4" s="268" t="s">
        <v>1223</v>
      </c>
      <c r="X4" s="268" t="s">
        <v>1224</v>
      </c>
      <c r="Y4" s="1101"/>
      <c r="Z4" s="265"/>
    </row>
    <row r="5" spans="1:26" ht="21.75" customHeight="1">
      <c r="A5" s="1104"/>
      <c r="B5" s="270"/>
      <c r="C5" s="271" t="s">
        <v>1226</v>
      </c>
      <c r="D5" s="269"/>
      <c r="E5" s="272" t="s">
        <v>1227</v>
      </c>
      <c r="F5" s="273"/>
      <c r="G5" s="271" t="s">
        <v>1226</v>
      </c>
      <c r="H5" s="269"/>
      <c r="I5" s="272" t="s">
        <v>1227</v>
      </c>
      <c r="J5" s="274"/>
      <c r="K5" s="271" t="s">
        <v>1228</v>
      </c>
      <c r="L5" s="269"/>
      <c r="M5" s="272" t="s">
        <v>1227</v>
      </c>
      <c r="N5" s="274"/>
      <c r="O5" s="271" t="s">
        <v>1226</v>
      </c>
      <c r="P5" s="269"/>
      <c r="Q5" s="272" t="s">
        <v>1227</v>
      </c>
      <c r="R5" s="274"/>
      <c r="S5" s="271" t="s">
        <v>1226</v>
      </c>
      <c r="T5" s="269"/>
      <c r="U5" s="272" t="s">
        <v>1227</v>
      </c>
      <c r="V5" s="274"/>
      <c r="W5" s="271" t="s">
        <v>1226</v>
      </c>
      <c r="X5" s="269"/>
      <c r="Y5" s="1101"/>
      <c r="Z5" s="265"/>
    </row>
    <row r="6" spans="1:26" ht="21.75" customHeight="1">
      <c r="A6" s="1105"/>
      <c r="B6" s="275"/>
      <c r="C6" s="276" t="s">
        <v>1229</v>
      </c>
      <c r="D6" s="277" t="s">
        <v>1230</v>
      </c>
      <c r="E6" s="278" t="s">
        <v>1231</v>
      </c>
      <c r="F6" s="279"/>
      <c r="G6" s="276" t="s">
        <v>1229</v>
      </c>
      <c r="H6" s="277" t="s">
        <v>1230</v>
      </c>
      <c r="I6" s="278" t="s">
        <v>1231</v>
      </c>
      <c r="J6" s="280"/>
      <c r="K6" s="276" t="s">
        <v>1229</v>
      </c>
      <c r="L6" s="277" t="s">
        <v>1230</v>
      </c>
      <c r="M6" s="278" t="s">
        <v>1231</v>
      </c>
      <c r="N6" s="280"/>
      <c r="O6" s="276" t="s">
        <v>1229</v>
      </c>
      <c r="P6" s="277" t="s">
        <v>1230</v>
      </c>
      <c r="Q6" s="278" t="s">
        <v>1231</v>
      </c>
      <c r="R6" s="280"/>
      <c r="S6" s="276" t="s">
        <v>1229</v>
      </c>
      <c r="T6" s="277" t="s">
        <v>1230</v>
      </c>
      <c r="U6" s="278" t="s">
        <v>1231</v>
      </c>
      <c r="V6" s="280"/>
      <c r="W6" s="276" t="s">
        <v>1229</v>
      </c>
      <c r="X6" s="277" t="s">
        <v>1230</v>
      </c>
      <c r="Y6" s="1102"/>
      <c r="Z6" s="265"/>
    </row>
    <row r="7" spans="1:25" s="284" customFormat="1" ht="24" customHeight="1">
      <c r="A7" s="331" t="s">
        <v>1210</v>
      </c>
      <c r="B7" s="281">
        <v>163127</v>
      </c>
      <c r="C7" s="281">
        <v>963</v>
      </c>
      <c r="D7" s="281">
        <v>145644</v>
      </c>
      <c r="E7" s="281">
        <v>16520</v>
      </c>
      <c r="F7" s="281">
        <v>109737</v>
      </c>
      <c r="G7" s="281">
        <v>301</v>
      </c>
      <c r="H7" s="281">
        <v>98095</v>
      </c>
      <c r="I7" s="281">
        <v>11341</v>
      </c>
      <c r="J7" s="281">
        <v>13791</v>
      </c>
      <c r="K7" s="281">
        <v>217</v>
      </c>
      <c r="L7" s="281">
        <v>10648</v>
      </c>
      <c r="M7" s="281">
        <v>2926</v>
      </c>
      <c r="N7" s="281">
        <v>39282</v>
      </c>
      <c r="O7" s="281">
        <v>415</v>
      </c>
      <c r="P7" s="281">
        <v>36749</v>
      </c>
      <c r="Q7" s="281">
        <v>2118</v>
      </c>
      <c r="R7" s="282">
        <v>317</v>
      </c>
      <c r="S7" s="281">
        <v>30</v>
      </c>
      <c r="T7" s="281">
        <v>152</v>
      </c>
      <c r="U7" s="281">
        <v>135</v>
      </c>
      <c r="V7" s="282">
        <v>10486</v>
      </c>
      <c r="W7" s="282">
        <v>120</v>
      </c>
      <c r="X7" s="282">
        <v>10559</v>
      </c>
      <c r="Y7" s="283" t="s">
        <v>1210</v>
      </c>
    </row>
    <row r="8" spans="1:25" s="284" customFormat="1" ht="24" customHeight="1">
      <c r="A8" s="331" t="s">
        <v>1415</v>
      </c>
      <c r="B8" s="281">
        <v>166773</v>
      </c>
      <c r="C8" s="281">
        <v>1019</v>
      </c>
      <c r="D8" s="281">
        <v>148514</v>
      </c>
      <c r="E8" s="281">
        <v>17600</v>
      </c>
      <c r="F8" s="281">
        <v>113362</v>
      </c>
      <c r="G8" s="281">
        <v>305</v>
      </c>
      <c r="H8" s="281">
        <v>100834</v>
      </c>
      <c r="I8" s="281">
        <v>12223</v>
      </c>
      <c r="J8" s="281">
        <v>13925</v>
      </c>
      <c r="K8" s="281">
        <v>232</v>
      </c>
      <c r="L8" s="281">
        <v>10605</v>
      </c>
      <c r="M8" s="281">
        <v>3085</v>
      </c>
      <c r="N8" s="281">
        <v>39152</v>
      </c>
      <c r="O8" s="281">
        <v>451</v>
      </c>
      <c r="P8" s="281">
        <v>36559</v>
      </c>
      <c r="Q8" s="281">
        <v>2142</v>
      </c>
      <c r="R8" s="282">
        <v>334</v>
      </c>
      <c r="S8" s="281">
        <v>31</v>
      </c>
      <c r="T8" s="281">
        <v>156</v>
      </c>
      <c r="U8" s="281">
        <v>147</v>
      </c>
      <c r="V8" s="282">
        <v>10675</v>
      </c>
      <c r="W8" s="282">
        <v>116</v>
      </c>
      <c r="X8" s="282">
        <v>10559</v>
      </c>
      <c r="Y8" s="283" t="s">
        <v>1211</v>
      </c>
    </row>
    <row r="9" spans="1:25" s="284" customFormat="1" ht="24" customHeight="1">
      <c r="A9" s="331" t="s">
        <v>1232</v>
      </c>
      <c r="B9" s="285">
        <v>173592</v>
      </c>
      <c r="C9" s="285">
        <v>1026</v>
      </c>
      <c r="D9" s="285">
        <v>153527</v>
      </c>
      <c r="E9" s="285">
        <v>19039</v>
      </c>
      <c r="F9" s="285">
        <v>119789</v>
      </c>
      <c r="G9" s="285">
        <v>314</v>
      </c>
      <c r="H9" s="285">
        <v>106029</v>
      </c>
      <c r="I9" s="285">
        <v>13446</v>
      </c>
      <c r="J9" s="285">
        <v>14041</v>
      </c>
      <c r="K9" s="285">
        <v>230</v>
      </c>
      <c r="L9" s="285">
        <v>10623</v>
      </c>
      <c r="M9" s="285">
        <v>3188</v>
      </c>
      <c r="N9" s="285">
        <v>39397</v>
      </c>
      <c r="O9" s="285">
        <v>450</v>
      </c>
      <c r="P9" s="285">
        <v>36702</v>
      </c>
      <c r="Q9" s="285">
        <v>2245</v>
      </c>
      <c r="R9" s="285">
        <v>365</v>
      </c>
      <c r="S9" s="285">
        <v>32</v>
      </c>
      <c r="T9" s="285">
        <v>173</v>
      </c>
      <c r="U9" s="285">
        <v>160</v>
      </c>
      <c r="V9" s="282">
        <v>10789</v>
      </c>
      <c r="W9" s="282">
        <v>102</v>
      </c>
      <c r="X9" s="282">
        <v>10687</v>
      </c>
      <c r="Y9" s="283" t="s">
        <v>1232</v>
      </c>
    </row>
    <row r="10" spans="1:25" s="284" customFormat="1" ht="24" customHeight="1">
      <c r="A10" s="331" t="s">
        <v>522</v>
      </c>
      <c r="B10" s="285">
        <v>180996</v>
      </c>
      <c r="C10" s="285">
        <v>1055</v>
      </c>
      <c r="D10" s="285">
        <v>158776</v>
      </c>
      <c r="E10" s="285">
        <v>21165</v>
      </c>
      <c r="F10" s="285">
        <v>126320</v>
      </c>
      <c r="G10" s="285">
        <v>323</v>
      </c>
      <c r="H10" s="285">
        <v>110937</v>
      </c>
      <c r="I10" s="285">
        <v>15060</v>
      </c>
      <c r="J10" s="285">
        <v>14435</v>
      </c>
      <c r="K10" s="285">
        <v>232</v>
      </c>
      <c r="L10" s="285">
        <v>10546</v>
      </c>
      <c r="M10" s="285">
        <v>3657</v>
      </c>
      <c r="N10" s="285">
        <v>39854</v>
      </c>
      <c r="O10" s="285">
        <v>468</v>
      </c>
      <c r="P10" s="285">
        <v>37111</v>
      </c>
      <c r="Q10" s="285">
        <v>2275</v>
      </c>
      <c r="R10" s="285">
        <v>387</v>
      </c>
      <c r="S10" s="285">
        <v>32</v>
      </c>
      <c r="T10" s="285">
        <v>182</v>
      </c>
      <c r="U10" s="285">
        <v>173</v>
      </c>
      <c r="V10" s="282">
        <v>10918</v>
      </c>
      <c r="W10" s="282">
        <v>96</v>
      </c>
      <c r="X10" s="282">
        <v>10822</v>
      </c>
      <c r="Y10" s="283" t="s">
        <v>522</v>
      </c>
    </row>
    <row r="11" spans="1:25" s="289" customFormat="1" ht="24" customHeight="1">
      <c r="A11" s="332" t="s">
        <v>1476</v>
      </c>
      <c r="B11" s="286">
        <v>185856</v>
      </c>
      <c r="C11" s="286">
        <v>1080</v>
      </c>
      <c r="D11" s="286">
        <v>162391</v>
      </c>
      <c r="E11" s="286">
        <v>22385</v>
      </c>
      <c r="F11" s="286">
        <v>131510</v>
      </c>
      <c r="G11" s="286">
        <v>347</v>
      </c>
      <c r="H11" s="286">
        <v>115177</v>
      </c>
      <c r="I11" s="286">
        <v>15986</v>
      </c>
      <c r="J11" s="286">
        <v>14300</v>
      </c>
      <c r="K11" s="286">
        <v>227</v>
      </c>
      <c r="L11" s="286">
        <v>10172</v>
      </c>
      <c r="M11" s="286">
        <v>3901</v>
      </c>
      <c r="N11" s="286">
        <v>39635</v>
      </c>
      <c r="O11" s="286">
        <v>473</v>
      </c>
      <c r="P11" s="286">
        <v>36852</v>
      </c>
      <c r="Q11" s="286">
        <v>2310</v>
      </c>
      <c r="R11" s="286">
        <v>411</v>
      </c>
      <c r="S11" s="286">
        <v>33</v>
      </c>
      <c r="T11" s="286">
        <v>190</v>
      </c>
      <c r="U11" s="286">
        <v>188</v>
      </c>
      <c r="V11" s="287">
        <f>SUM(W11:X11)</f>
        <v>10990</v>
      </c>
      <c r="W11" s="287">
        <v>111</v>
      </c>
      <c r="X11" s="287">
        <v>10879</v>
      </c>
      <c r="Y11" s="288" t="s">
        <v>1476</v>
      </c>
    </row>
    <row r="12" spans="1:25" s="284" customFormat="1" ht="24" customHeight="1">
      <c r="A12" s="331" t="s">
        <v>1464</v>
      </c>
      <c r="B12" s="285">
        <v>181794</v>
      </c>
      <c r="C12" s="285">
        <v>1048</v>
      </c>
      <c r="D12" s="285">
        <v>159488</v>
      </c>
      <c r="E12" s="285">
        <v>21258</v>
      </c>
      <c r="F12" s="285">
        <v>127014</v>
      </c>
      <c r="G12" s="285">
        <v>320</v>
      </c>
      <c r="H12" s="285">
        <v>111585</v>
      </c>
      <c r="I12" s="285">
        <v>15109</v>
      </c>
      <c r="J12" s="285">
        <v>14442</v>
      </c>
      <c r="K12" s="285">
        <v>231</v>
      </c>
      <c r="L12" s="285">
        <v>10515</v>
      </c>
      <c r="M12" s="285">
        <v>3696</v>
      </c>
      <c r="N12" s="285">
        <v>39945</v>
      </c>
      <c r="O12" s="285">
        <v>465</v>
      </c>
      <c r="P12" s="285">
        <v>37202</v>
      </c>
      <c r="Q12" s="285">
        <v>2278</v>
      </c>
      <c r="R12" s="285">
        <v>393</v>
      </c>
      <c r="S12" s="285">
        <v>32</v>
      </c>
      <c r="T12" s="285">
        <v>186</v>
      </c>
      <c r="U12" s="285">
        <v>175</v>
      </c>
      <c r="V12" s="282">
        <f aca="true" t="shared" si="0" ref="V12:V23">SUM(W12:X12)</f>
        <v>10906</v>
      </c>
      <c r="W12" s="282">
        <v>91</v>
      </c>
      <c r="X12" s="282">
        <v>10815</v>
      </c>
      <c r="Y12" s="290" t="s">
        <v>1452</v>
      </c>
    </row>
    <row r="13" spans="1:25" s="284" customFormat="1" ht="24" customHeight="1">
      <c r="A13" s="331" t="s">
        <v>1465</v>
      </c>
      <c r="B13" s="285">
        <v>182084</v>
      </c>
      <c r="C13" s="285">
        <v>1042</v>
      </c>
      <c r="D13" s="285">
        <v>159883</v>
      </c>
      <c r="E13" s="285">
        <v>21159</v>
      </c>
      <c r="F13" s="285">
        <v>127322</v>
      </c>
      <c r="G13" s="285">
        <v>319</v>
      </c>
      <c r="H13" s="285">
        <v>111993</v>
      </c>
      <c r="I13" s="285">
        <v>15010</v>
      </c>
      <c r="J13" s="285">
        <v>14416</v>
      </c>
      <c r="K13" s="285">
        <v>231</v>
      </c>
      <c r="L13" s="285">
        <v>10486</v>
      </c>
      <c r="M13" s="285">
        <v>3699</v>
      </c>
      <c r="N13" s="285">
        <v>39952</v>
      </c>
      <c r="O13" s="285">
        <v>461</v>
      </c>
      <c r="P13" s="285">
        <v>37217</v>
      </c>
      <c r="Q13" s="285">
        <v>2274</v>
      </c>
      <c r="R13" s="285">
        <v>394</v>
      </c>
      <c r="S13" s="285">
        <v>31</v>
      </c>
      <c r="T13" s="285">
        <v>187</v>
      </c>
      <c r="U13" s="285">
        <v>176</v>
      </c>
      <c r="V13" s="282">
        <f t="shared" si="0"/>
        <v>10893</v>
      </c>
      <c r="W13" s="282">
        <v>93</v>
      </c>
      <c r="X13" s="282">
        <v>10800</v>
      </c>
      <c r="Y13" s="290" t="s">
        <v>1453</v>
      </c>
    </row>
    <row r="14" spans="1:25" s="284" customFormat="1" ht="24" customHeight="1">
      <c r="A14" s="331" t="s">
        <v>1466</v>
      </c>
      <c r="B14" s="285">
        <v>183095</v>
      </c>
      <c r="C14" s="285">
        <v>1035</v>
      </c>
      <c r="D14" s="285">
        <v>160666</v>
      </c>
      <c r="E14" s="285">
        <v>21394</v>
      </c>
      <c r="F14" s="285">
        <v>128159</v>
      </c>
      <c r="G14" s="285">
        <v>319</v>
      </c>
      <c r="H14" s="285">
        <v>112648</v>
      </c>
      <c r="I14" s="285">
        <v>15192</v>
      </c>
      <c r="J14" s="285">
        <v>14470</v>
      </c>
      <c r="K14" s="285">
        <v>228</v>
      </c>
      <c r="L14" s="285">
        <v>10487</v>
      </c>
      <c r="M14" s="285">
        <v>3755</v>
      </c>
      <c r="N14" s="285">
        <v>40070</v>
      </c>
      <c r="O14" s="285">
        <v>458</v>
      </c>
      <c r="P14" s="285">
        <v>37341</v>
      </c>
      <c r="Q14" s="285">
        <v>2271</v>
      </c>
      <c r="R14" s="285">
        <v>396</v>
      </c>
      <c r="S14" s="285">
        <v>30</v>
      </c>
      <c r="T14" s="285">
        <v>190</v>
      </c>
      <c r="U14" s="285">
        <v>176</v>
      </c>
      <c r="V14" s="282">
        <f t="shared" si="0"/>
        <v>10908</v>
      </c>
      <c r="W14" s="282">
        <v>93</v>
      </c>
      <c r="X14" s="282">
        <v>10815</v>
      </c>
      <c r="Y14" s="290" t="s">
        <v>1454</v>
      </c>
    </row>
    <row r="15" spans="1:25" s="284" customFormat="1" ht="24" customHeight="1">
      <c r="A15" s="331" t="s">
        <v>1467</v>
      </c>
      <c r="B15" s="285">
        <v>184335</v>
      </c>
      <c r="C15" s="285">
        <v>1046</v>
      </c>
      <c r="D15" s="285">
        <v>161247</v>
      </c>
      <c r="E15" s="285">
        <v>22042</v>
      </c>
      <c r="F15" s="285">
        <v>129260</v>
      </c>
      <c r="G15" s="285">
        <v>322</v>
      </c>
      <c r="H15" s="285">
        <v>113244</v>
      </c>
      <c r="I15" s="285">
        <v>15694</v>
      </c>
      <c r="J15" s="285">
        <v>14603</v>
      </c>
      <c r="K15" s="285">
        <v>229</v>
      </c>
      <c r="L15" s="285">
        <v>10474</v>
      </c>
      <c r="M15" s="285">
        <v>3900</v>
      </c>
      <c r="N15" s="285">
        <v>40078</v>
      </c>
      <c r="O15" s="285">
        <v>464</v>
      </c>
      <c r="P15" s="285">
        <v>37343</v>
      </c>
      <c r="Q15" s="285">
        <v>2271</v>
      </c>
      <c r="R15" s="285">
        <v>394</v>
      </c>
      <c r="S15" s="285">
        <v>31</v>
      </c>
      <c r="T15" s="285">
        <v>186</v>
      </c>
      <c r="U15" s="285">
        <v>177</v>
      </c>
      <c r="V15" s="282">
        <f t="shared" si="0"/>
        <v>10943</v>
      </c>
      <c r="W15" s="282">
        <v>90</v>
      </c>
      <c r="X15" s="282">
        <v>10853</v>
      </c>
      <c r="Y15" s="290" t="s">
        <v>1455</v>
      </c>
    </row>
    <row r="16" spans="1:25" s="284" customFormat="1" ht="24" customHeight="1">
      <c r="A16" s="331" t="s">
        <v>1468</v>
      </c>
      <c r="B16" s="285">
        <v>185208</v>
      </c>
      <c r="C16" s="285">
        <v>1054</v>
      </c>
      <c r="D16" s="285">
        <v>161631</v>
      </c>
      <c r="E16" s="285">
        <v>22523</v>
      </c>
      <c r="F16" s="285">
        <v>129990</v>
      </c>
      <c r="G16" s="285">
        <v>324</v>
      </c>
      <c r="H16" s="285">
        <v>113585</v>
      </c>
      <c r="I16" s="285">
        <v>16081</v>
      </c>
      <c r="J16" s="285">
        <v>14686</v>
      </c>
      <c r="K16" s="285">
        <v>233</v>
      </c>
      <c r="L16" s="285">
        <v>10482</v>
      </c>
      <c r="M16" s="285">
        <v>3971</v>
      </c>
      <c r="N16" s="285">
        <v>40134</v>
      </c>
      <c r="O16" s="285">
        <v>466</v>
      </c>
      <c r="P16" s="285">
        <v>37374</v>
      </c>
      <c r="Q16" s="285">
        <v>2294</v>
      </c>
      <c r="R16" s="285">
        <v>398</v>
      </c>
      <c r="S16" s="285">
        <v>31</v>
      </c>
      <c r="T16" s="285">
        <v>190</v>
      </c>
      <c r="U16" s="285">
        <v>177</v>
      </c>
      <c r="V16" s="282">
        <f t="shared" si="0"/>
        <v>10969</v>
      </c>
      <c r="W16" s="282">
        <v>92</v>
      </c>
      <c r="X16" s="282">
        <v>10877</v>
      </c>
      <c r="Y16" s="290" t="s">
        <v>1456</v>
      </c>
    </row>
    <row r="17" spans="1:25" s="284" customFormat="1" ht="24" customHeight="1">
      <c r="A17" s="331" t="s">
        <v>1469</v>
      </c>
      <c r="B17" s="285">
        <v>186079</v>
      </c>
      <c r="C17" s="285">
        <v>1048</v>
      </c>
      <c r="D17" s="285">
        <v>161948</v>
      </c>
      <c r="E17" s="285">
        <v>23083</v>
      </c>
      <c r="F17" s="285">
        <v>130856</v>
      </c>
      <c r="G17" s="285">
        <v>323</v>
      </c>
      <c r="H17" s="285">
        <v>113969</v>
      </c>
      <c r="I17" s="285">
        <v>16564</v>
      </c>
      <c r="J17" s="285">
        <v>14752</v>
      </c>
      <c r="K17" s="285">
        <v>229</v>
      </c>
      <c r="L17" s="285">
        <v>10464</v>
      </c>
      <c r="M17" s="285">
        <v>4059</v>
      </c>
      <c r="N17" s="285">
        <v>40068</v>
      </c>
      <c r="O17" s="285">
        <v>465</v>
      </c>
      <c r="P17" s="285">
        <v>37322</v>
      </c>
      <c r="Q17" s="285">
        <v>2281</v>
      </c>
      <c r="R17" s="285">
        <v>403</v>
      </c>
      <c r="S17" s="285">
        <v>31</v>
      </c>
      <c r="T17" s="285">
        <v>193</v>
      </c>
      <c r="U17" s="285">
        <v>179</v>
      </c>
      <c r="V17" s="282">
        <f t="shared" si="0"/>
        <v>11011</v>
      </c>
      <c r="W17" s="282">
        <v>93</v>
      </c>
      <c r="X17" s="282">
        <v>10918</v>
      </c>
      <c r="Y17" s="290" t="s">
        <v>1457</v>
      </c>
    </row>
    <row r="18" spans="1:25" s="284" customFormat="1" ht="24" customHeight="1">
      <c r="A18" s="331" t="s">
        <v>1470</v>
      </c>
      <c r="B18" s="285">
        <v>187017</v>
      </c>
      <c r="C18" s="285">
        <v>1053</v>
      </c>
      <c r="D18" s="285">
        <v>162102</v>
      </c>
      <c r="E18" s="285">
        <v>23862</v>
      </c>
      <c r="F18" s="285">
        <v>131830</v>
      </c>
      <c r="G18" s="285">
        <v>324</v>
      </c>
      <c r="H18" s="285">
        <v>114244</v>
      </c>
      <c r="I18" s="285">
        <v>17262</v>
      </c>
      <c r="J18" s="285">
        <v>14811</v>
      </c>
      <c r="K18" s="285">
        <v>228</v>
      </c>
      <c r="L18" s="285">
        <v>10441</v>
      </c>
      <c r="M18" s="285">
        <v>4142</v>
      </c>
      <c r="N18" s="285">
        <v>39972</v>
      </c>
      <c r="O18" s="285">
        <v>470</v>
      </c>
      <c r="P18" s="285">
        <v>37225</v>
      </c>
      <c r="Q18" s="285">
        <v>2277</v>
      </c>
      <c r="R18" s="285">
        <v>404</v>
      </c>
      <c r="S18" s="285">
        <v>31</v>
      </c>
      <c r="T18" s="285">
        <v>192</v>
      </c>
      <c r="U18" s="285">
        <v>181</v>
      </c>
      <c r="V18" s="282">
        <f t="shared" si="0"/>
        <v>11091</v>
      </c>
      <c r="W18" s="282">
        <v>108</v>
      </c>
      <c r="X18" s="282">
        <v>10983</v>
      </c>
      <c r="Y18" s="290" t="s">
        <v>1458</v>
      </c>
    </row>
    <row r="19" spans="1:25" s="284" customFormat="1" ht="24" customHeight="1">
      <c r="A19" s="331" t="s">
        <v>1471</v>
      </c>
      <c r="B19" s="285">
        <v>187490</v>
      </c>
      <c r="C19" s="285">
        <v>1054</v>
      </c>
      <c r="D19" s="285">
        <v>162279</v>
      </c>
      <c r="E19" s="285">
        <v>24157</v>
      </c>
      <c r="F19" s="285">
        <v>132436</v>
      </c>
      <c r="G19" s="285">
        <v>324</v>
      </c>
      <c r="H19" s="285">
        <v>114576</v>
      </c>
      <c r="I19" s="285">
        <v>17536</v>
      </c>
      <c r="J19" s="285">
        <v>14754</v>
      </c>
      <c r="K19" s="285">
        <v>228</v>
      </c>
      <c r="L19" s="285">
        <v>10370</v>
      </c>
      <c r="M19" s="285">
        <v>4156</v>
      </c>
      <c r="N19" s="285">
        <v>39895</v>
      </c>
      <c r="O19" s="285">
        <v>471</v>
      </c>
      <c r="P19" s="285">
        <v>37141</v>
      </c>
      <c r="Q19" s="285">
        <v>2283</v>
      </c>
      <c r="R19" s="285">
        <v>405</v>
      </c>
      <c r="S19" s="285">
        <v>31</v>
      </c>
      <c r="T19" s="285">
        <v>192</v>
      </c>
      <c r="U19" s="285">
        <v>182</v>
      </c>
      <c r="V19" s="282">
        <f t="shared" si="0"/>
        <v>11094</v>
      </c>
      <c r="W19" s="282">
        <v>108</v>
      </c>
      <c r="X19" s="282">
        <v>10986</v>
      </c>
      <c r="Y19" s="290" t="s">
        <v>1459</v>
      </c>
    </row>
    <row r="20" spans="1:25" s="284" customFormat="1" ht="24" customHeight="1">
      <c r="A20" s="331" t="s">
        <v>1472</v>
      </c>
      <c r="B20" s="285">
        <v>187196</v>
      </c>
      <c r="C20" s="285">
        <v>1044</v>
      </c>
      <c r="D20" s="285">
        <v>162614</v>
      </c>
      <c r="E20" s="285">
        <v>23538</v>
      </c>
      <c r="F20" s="285">
        <v>132304</v>
      </c>
      <c r="G20" s="285">
        <v>321</v>
      </c>
      <c r="H20" s="285">
        <v>114973</v>
      </c>
      <c r="I20" s="285">
        <v>17010</v>
      </c>
      <c r="J20" s="285">
        <v>14629</v>
      </c>
      <c r="K20" s="285">
        <v>227</v>
      </c>
      <c r="L20" s="285">
        <v>10344</v>
      </c>
      <c r="M20" s="285">
        <v>4058</v>
      </c>
      <c r="N20" s="285">
        <v>39857</v>
      </c>
      <c r="O20" s="285">
        <v>465</v>
      </c>
      <c r="P20" s="285">
        <v>37105</v>
      </c>
      <c r="Q20" s="285">
        <v>2287</v>
      </c>
      <c r="R20" s="285">
        <v>406</v>
      </c>
      <c r="S20" s="285">
        <v>31</v>
      </c>
      <c r="T20" s="285">
        <v>192</v>
      </c>
      <c r="U20" s="285">
        <v>183</v>
      </c>
      <c r="V20" s="282">
        <f>SUM(W20:X20)</f>
        <v>11071</v>
      </c>
      <c r="W20" s="282">
        <v>108</v>
      </c>
      <c r="X20" s="282">
        <v>10963</v>
      </c>
      <c r="Y20" s="290" t="s">
        <v>1460</v>
      </c>
    </row>
    <row r="21" spans="1:25" s="284" customFormat="1" ht="24" customHeight="1">
      <c r="A21" s="331" t="s">
        <v>1473</v>
      </c>
      <c r="B21" s="285">
        <v>186952</v>
      </c>
      <c r="C21" s="285">
        <v>1048</v>
      </c>
      <c r="D21" s="285">
        <v>162887</v>
      </c>
      <c r="E21" s="285">
        <v>23017</v>
      </c>
      <c r="F21" s="285">
        <v>132219</v>
      </c>
      <c r="G21" s="285">
        <v>321</v>
      </c>
      <c r="H21" s="285">
        <v>115327</v>
      </c>
      <c r="I21" s="285">
        <v>16571</v>
      </c>
      <c r="J21" s="285">
        <v>14480</v>
      </c>
      <c r="K21" s="285">
        <v>227</v>
      </c>
      <c r="L21" s="285">
        <v>10297</v>
      </c>
      <c r="M21" s="285">
        <v>3956</v>
      </c>
      <c r="N21" s="285">
        <v>39846</v>
      </c>
      <c r="O21" s="285">
        <v>469</v>
      </c>
      <c r="P21" s="285">
        <v>37071</v>
      </c>
      <c r="Q21" s="285">
        <v>2306</v>
      </c>
      <c r="R21" s="285">
        <v>407</v>
      </c>
      <c r="S21" s="285">
        <v>31</v>
      </c>
      <c r="T21" s="285">
        <v>192</v>
      </c>
      <c r="U21" s="285">
        <v>184</v>
      </c>
      <c r="V21" s="282">
        <f t="shared" si="0"/>
        <v>11036</v>
      </c>
      <c r="W21" s="282">
        <v>108</v>
      </c>
      <c r="X21" s="282">
        <v>10928</v>
      </c>
      <c r="Y21" s="290" t="s">
        <v>1461</v>
      </c>
    </row>
    <row r="22" spans="1:25" s="284" customFormat="1" ht="24" customHeight="1">
      <c r="A22" s="331" t="s">
        <v>1474</v>
      </c>
      <c r="B22" s="285">
        <v>186803</v>
      </c>
      <c r="C22" s="285">
        <v>1052</v>
      </c>
      <c r="D22" s="285">
        <v>163059</v>
      </c>
      <c r="E22" s="285">
        <v>22692</v>
      </c>
      <c r="F22" s="285">
        <v>132140</v>
      </c>
      <c r="G22" s="285">
        <v>323</v>
      </c>
      <c r="H22" s="285">
        <v>115553</v>
      </c>
      <c r="I22" s="285">
        <v>16264</v>
      </c>
      <c r="J22" s="285">
        <v>14400</v>
      </c>
      <c r="K22" s="285">
        <v>226</v>
      </c>
      <c r="L22" s="285">
        <v>10251</v>
      </c>
      <c r="M22" s="285">
        <v>3923</v>
      </c>
      <c r="N22" s="285">
        <v>39855</v>
      </c>
      <c r="O22" s="285">
        <v>470</v>
      </c>
      <c r="P22" s="285">
        <v>37065</v>
      </c>
      <c r="Q22" s="285">
        <v>2320</v>
      </c>
      <c r="R22" s="285">
        <v>408</v>
      </c>
      <c r="S22" s="285">
        <v>33</v>
      </c>
      <c r="T22" s="285">
        <v>190</v>
      </c>
      <c r="U22" s="285">
        <v>185</v>
      </c>
      <c r="V22" s="282">
        <f t="shared" si="0"/>
        <v>10980</v>
      </c>
      <c r="W22" s="282">
        <v>108</v>
      </c>
      <c r="X22" s="282">
        <v>10872</v>
      </c>
      <c r="Y22" s="290" t="s">
        <v>1462</v>
      </c>
    </row>
    <row r="23" spans="1:25" s="284" customFormat="1" ht="24" customHeight="1">
      <c r="A23" s="331" t="s">
        <v>1475</v>
      </c>
      <c r="B23" s="285">
        <v>185856</v>
      </c>
      <c r="C23" s="285">
        <v>1080</v>
      </c>
      <c r="D23" s="285">
        <v>162391</v>
      </c>
      <c r="E23" s="285">
        <v>22385</v>
      </c>
      <c r="F23" s="285">
        <v>131510</v>
      </c>
      <c r="G23" s="285">
        <v>347</v>
      </c>
      <c r="H23" s="285">
        <v>115177</v>
      </c>
      <c r="I23" s="285">
        <v>15986</v>
      </c>
      <c r="J23" s="285">
        <v>14300</v>
      </c>
      <c r="K23" s="285">
        <v>227</v>
      </c>
      <c r="L23" s="285">
        <v>10172</v>
      </c>
      <c r="M23" s="285">
        <v>3901</v>
      </c>
      <c r="N23" s="285">
        <v>39635</v>
      </c>
      <c r="O23" s="285">
        <v>473</v>
      </c>
      <c r="P23" s="285">
        <v>36852</v>
      </c>
      <c r="Q23" s="285">
        <v>2310</v>
      </c>
      <c r="R23" s="285">
        <v>411</v>
      </c>
      <c r="S23" s="285">
        <v>33</v>
      </c>
      <c r="T23" s="285">
        <v>190</v>
      </c>
      <c r="U23" s="285">
        <v>188</v>
      </c>
      <c r="V23" s="282">
        <f t="shared" si="0"/>
        <v>10990</v>
      </c>
      <c r="W23" s="282">
        <v>111</v>
      </c>
      <c r="X23" s="282">
        <v>10879</v>
      </c>
      <c r="Y23" s="291" t="s">
        <v>1463</v>
      </c>
    </row>
    <row r="24" spans="1:25" s="292" customFormat="1" ht="15" customHeight="1">
      <c r="A24" s="292" t="s">
        <v>1490</v>
      </c>
      <c r="T24" s="439"/>
      <c r="U24" s="440" t="s">
        <v>1234</v>
      </c>
      <c r="Y24" s="439"/>
    </row>
    <row r="25" spans="1:21" s="292" customFormat="1" ht="15" customHeight="1">
      <c r="A25" s="292" t="s">
        <v>1491</v>
      </c>
      <c r="U25" s="440" t="s">
        <v>1492</v>
      </c>
    </row>
    <row r="26" spans="8:9" ht="18.75">
      <c r="H26" s="293" t="s">
        <v>1233</v>
      </c>
      <c r="I26" s="294" t="s">
        <v>1233</v>
      </c>
    </row>
  </sheetData>
  <sheetProtection/>
  <mergeCells count="9">
    <mergeCell ref="A1:Y1"/>
    <mergeCell ref="B3:E3"/>
    <mergeCell ref="F3:I3"/>
    <mergeCell ref="J3:M3"/>
    <mergeCell ref="N3:Q3"/>
    <mergeCell ref="R3:U3"/>
    <mergeCell ref="V3:X3"/>
    <mergeCell ref="Y3:Y6"/>
    <mergeCell ref="A3:A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K22"/>
  <sheetViews>
    <sheetView zoomScaleSheetLayoutView="100" zoomScalePageLayoutView="0" workbookViewId="0" topLeftCell="A1">
      <selection activeCell="A1" sqref="A1:J1"/>
    </sheetView>
  </sheetViews>
  <sheetFormatPr defaultColWidth="8.88671875" defaultRowHeight="13.5"/>
  <cols>
    <col min="1" max="1" width="8.99609375" style="63" customWidth="1"/>
    <col min="2" max="2" width="11.6640625" style="63" customWidth="1"/>
    <col min="3" max="3" width="19.4453125" style="63" bestFit="1" customWidth="1"/>
    <col min="4" max="4" width="10.3359375" style="63" customWidth="1"/>
    <col min="5" max="5" width="16.3359375" style="63" customWidth="1"/>
    <col min="6" max="6" width="15.4453125" style="63" bestFit="1" customWidth="1"/>
    <col min="7" max="7" width="14.3359375" style="63" customWidth="1"/>
    <col min="8" max="8" width="12.21484375" style="63" bestFit="1" customWidth="1"/>
    <col min="9" max="9" width="11.3359375" style="63" customWidth="1"/>
    <col min="10" max="10" width="8.5546875" style="63" customWidth="1"/>
    <col min="11" max="16384" width="8.88671875" style="63" customWidth="1"/>
  </cols>
  <sheetData>
    <row r="1" spans="1:10" s="167" customFormat="1" ht="36.75" customHeight="1">
      <c r="A1" s="1184" t="s">
        <v>1512</v>
      </c>
      <c r="B1" s="1184"/>
      <c r="C1" s="1184"/>
      <c r="D1" s="1184"/>
      <c r="E1" s="1184"/>
      <c r="F1" s="1184"/>
      <c r="G1" s="1184"/>
      <c r="H1" s="1184"/>
      <c r="I1" s="1184"/>
      <c r="J1" s="1184"/>
    </row>
    <row r="2" spans="1:10" ht="16.5" customHeight="1">
      <c r="A2" s="1191"/>
      <c r="B2" s="1191"/>
      <c r="C2" s="1191"/>
      <c r="D2" s="1191"/>
      <c r="E2" s="1191"/>
      <c r="F2" s="1191"/>
      <c r="G2" s="1191"/>
      <c r="H2" s="1191"/>
      <c r="I2" s="1191"/>
      <c r="J2" s="1191"/>
    </row>
    <row r="3" spans="1:10" s="14" customFormat="1" ht="26.25" customHeight="1">
      <c r="A3" s="16"/>
      <c r="B3" s="22" t="s">
        <v>1513</v>
      </c>
      <c r="C3" s="22" t="s">
        <v>1514</v>
      </c>
      <c r="D3" s="22" t="s">
        <v>1515</v>
      </c>
      <c r="E3" s="22" t="s">
        <v>1516</v>
      </c>
      <c r="F3" s="22" t="s">
        <v>1517</v>
      </c>
      <c r="G3" s="22" t="s">
        <v>1518</v>
      </c>
      <c r="H3" s="22" t="s">
        <v>1519</v>
      </c>
      <c r="I3" s="340" t="s">
        <v>1520</v>
      </c>
      <c r="J3" s="22"/>
    </row>
    <row r="4" spans="1:10" s="14" customFormat="1" ht="26.25" customHeight="1">
      <c r="A4" s="108" t="s">
        <v>1521</v>
      </c>
      <c r="B4" s="33"/>
      <c r="C4" s="33"/>
      <c r="D4" s="33"/>
      <c r="E4" s="33" t="s">
        <v>1522</v>
      </c>
      <c r="F4" s="33"/>
      <c r="G4" s="33"/>
      <c r="H4" s="33" t="s">
        <v>1523</v>
      </c>
      <c r="I4" s="32" t="s">
        <v>1524</v>
      </c>
      <c r="J4" s="33" t="s">
        <v>1525</v>
      </c>
    </row>
    <row r="5" spans="1:10" s="14" customFormat="1" ht="26.25" customHeight="1">
      <c r="A5" s="21"/>
      <c r="B5" s="33"/>
      <c r="C5" s="33" t="s">
        <v>1526</v>
      </c>
      <c r="D5" s="33" t="s">
        <v>1527</v>
      </c>
      <c r="E5" s="33" t="s">
        <v>1528</v>
      </c>
      <c r="F5" s="79" t="s">
        <v>1529</v>
      </c>
      <c r="G5" s="79" t="s">
        <v>1530</v>
      </c>
      <c r="H5" s="79" t="s">
        <v>1531</v>
      </c>
      <c r="I5" s="344" t="s">
        <v>1532</v>
      </c>
      <c r="J5" s="33"/>
    </row>
    <row r="6" spans="1:10" s="14" customFormat="1" ht="26.25" customHeight="1">
      <c r="A6" s="25"/>
      <c r="B6" s="24" t="s">
        <v>1533</v>
      </c>
      <c r="C6" s="24" t="s">
        <v>1534</v>
      </c>
      <c r="D6" s="24" t="s">
        <v>1535</v>
      </c>
      <c r="E6" s="56" t="s">
        <v>1536</v>
      </c>
      <c r="F6" s="24" t="s">
        <v>1537</v>
      </c>
      <c r="G6" s="24" t="s">
        <v>1538</v>
      </c>
      <c r="H6" s="56" t="s">
        <v>1539</v>
      </c>
      <c r="I6" s="50" t="s">
        <v>1540</v>
      </c>
      <c r="J6" s="24"/>
    </row>
    <row r="7" spans="1:10" s="166" customFormat="1" ht="20.25" customHeight="1">
      <c r="A7" s="525" t="s">
        <v>22</v>
      </c>
      <c r="B7" s="1192" t="s">
        <v>652</v>
      </c>
      <c r="C7" s="1185"/>
      <c r="D7" s="1185"/>
      <c r="E7" s="1185"/>
      <c r="F7" s="1185" t="s">
        <v>599</v>
      </c>
      <c r="G7" s="1185"/>
      <c r="H7" s="1185"/>
      <c r="I7" s="1186"/>
      <c r="J7" s="519" t="s">
        <v>22</v>
      </c>
    </row>
    <row r="8" spans="1:10" s="71" customFormat="1" ht="20.25" customHeight="1">
      <c r="A8" s="527" t="s">
        <v>1157</v>
      </c>
      <c r="B8" s="528">
        <v>504</v>
      </c>
      <c r="C8" s="528" t="s">
        <v>1541</v>
      </c>
      <c r="D8" s="529">
        <v>65</v>
      </c>
      <c r="E8" s="530">
        <f>1233597+1237337</f>
        <v>2470934</v>
      </c>
      <c r="F8" s="531">
        <v>0.824</v>
      </c>
      <c r="G8" s="532">
        <f>6840+6834</f>
        <v>13674</v>
      </c>
      <c r="H8" s="533">
        <v>0.99</v>
      </c>
      <c r="I8" s="534" t="s">
        <v>1306</v>
      </c>
      <c r="J8" s="469" t="s">
        <v>645</v>
      </c>
    </row>
    <row r="9" spans="1:10" s="71" customFormat="1" ht="20.25" customHeight="1">
      <c r="A9" s="527" t="s">
        <v>1542</v>
      </c>
      <c r="B9" s="528">
        <v>299</v>
      </c>
      <c r="C9" s="528" t="s">
        <v>1543</v>
      </c>
      <c r="D9" s="529">
        <v>55</v>
      </c>
      <c r="E9" s="530">
        <f>41943+23552</f>
        <v>65495</v>
      </c>
      <c r="F9" s="531">
        <v>0.702</v>
      </c>
      <c r="G9" s="532">
        <f>264+272</f>
        <v>536</v>
      </c>
      <c r="H9" s="533">
        <v>0.99</v>
      </c>
      <c r="I9" s="534" t="s">
        <v>605</v>
      </c>
      <c r="J9" s="469" t="s">
        <v>606</v>
      </c>
    </row>
    <row r="10" spans="1:10" s="71" customFormat="1" ht="20.25" customHeight="1">
      <c r="A10" s="527" t="s">
        <v>1159</v>
      </c>
      <c r="B10" s="528">
        <v>420</v>
      </c>
      <c r="C10" s="528" t="s">
        <v>1544</v>
      </c>
      <c r="D10" s="529">
        <v>55</v>
      </c>
      <c r="E10" s="530">
        <f>245809+245630</f>
        <v>491439</v>
      </c>
      <c r="F10" s="531">
        <v>0.795</v>
      </c>
      <c r="G10" s="532">
        <f>1397+1396</f>
        <v>2793</v>
      </c>
      <c r="H10" s="533">
        <v>0.99</v>
      </c>
      <c r="I10" s="534" t="s">
        <v>1307</v>
      </c>
      <c r="J10" s="469" t="s">
        <v>609</v>
      </c>
    </row>
    <row r="11" spans="1:10" s="71" customFormat="1" ht="20.25" customHeight="1">
      <c r="A11" s="527" t="s">
        <v>1158</v>
      </c>
      <c r="B11" s="528">
        <v>222</v>
      </c>
      <c r="C11" s="528" t="s">
        <v>1544</v>
      </c>
      <c r="D11" s="529">
        <v>55</v>
      </c>
      <c r="E11" s="530">
        <f>266276+264570</f>
        <v>530846</v>
      </c>
      <c r="F11" s="531">
        <v>0.775</v>
      </c>
      <c r="G11" s="532">
        <f>1444+1443</f>
        <v>2887</v>
      </c>
      <c r="H11" s="533">
        <v>0.99</v>
      </c>
      <c r="I11" s="534" t="s">
        <v>1307</v>
      </c>
      <c r="J11" s="469" t="s">
        <v>612</v>
      </c>
    </row>
    <row r="12" spans="1:10" s="71" customFormat="1" ht="20.25" customHeight="1">
      <c r="A12" s="527" t="s">
        <v>1160</v>
      </c>
      <c r="B12" s="528">
        <v>428</v>
      </c>
      <c r="C12" s="528" t="s">
        <v>1545</v>
      </c>
      <c r="D12" s="529">
        <v>60</v>
      </c>
      <c r="E12" s="530">
        <f>198584+198572</f>
        <v>397156</v>
      </c>
      <c r="F12" s="535">
        <v>0.765</v>
      </c>
      <c r="G12" s="532">
        <f>1088+1088</f>
        <v>2176</v>
      </c>
      <c r="H12" s="536">
        <v>0.99</v>
      </c>
      <c r="I12" s="534" t="s">
        <v>1308</v>
      </c>
      <c r="J12" s="469" t="s">
        <v>1384</v>
      </c>
    </row>
    <row r="13" spans="1:10" s="71" customFormat="1" ht="20.25" customHeight="1">
      <c r="A13" s="527" t="s">
        <v>646</v>
      </c>
      <c r="B13" s="528">
        <v>430</v>
      </c>
      <c r="C13" s="528" t="s">
        <v>1543</v>
      </c>
      <c r="D13" s="529">
        <v>55</v>
      </c>
      <c r="E13" s="530">
        <f>21991+21991</f>
        <v>43982</v>
      </c>
      <c r="F13" s="535">
        <v>0.571</v>
      </c>
      <c r="G13" s="532">
        <f>137+137</f>
        <v>274</v>
      </c>
      <c r="H13" s="536">
        <v>0.96</v>
      </c>
      <c r="I13" s="534" t="s">
        <v>647</v>
      </c>
      <c r="J13" s="469" t="s">
        <v>648</v>
      </c>
    </row>
    <row r="14" spans="1:10" s="71" customFormat="1" ht="20.25" customHeight="1">
      <c r="A14" s="527" t="s">
        <v>1546</v>
      </c>
      <c r="B14" s="528">
        <v>224</v>
      </c>
      <c r="C14" s="528" t="s">
        <v>1305</v>
      </c>
      <c r="D14" s="529">
        <v>50</v>
      </c>
      <c r="E14" s="530">
        <f>18143+18143</f>
        <v>36286</v>
      </c>
      <c r="F14" s="535">
        <v>0.596</v>
      </c>
      <c r="G14" s="532">
        <f>103+103</f>
        <v>206</v>
      </c>
      <c r="H14" s="536">
        <v>0.99</v>
      </c>
      <c r="I14" s="534" t="s">
        <v>620</v>
      </c>
      <c r="J14" s="469" t="s">
        <v>1547</v>
      </c>
    </row>
    <row r="15" spans="1:10" s="71" customFormat="1" ht="20.25" customHeight="1">
      <c r="A15" s="527" t="s">
        <v>1548</v>
      </c>
      <c r="B15" s="528">
        <v>164</v>
      </c>
      <c r="C15" s="528" t="s">
        <v>1549</v>
      </c>
      <c r="D15" s="529">
        <v>45</v>
      </c>
      <c r="E15" s="530">
        <f>16640+16640</f>
        <v>33280</v>
      </c>
      <c r="F15" s="535">
        <v>0.447</v>
      </c>
      <c r="G15" s="532">
        <f>95+95</f>
        <v>190</v>
      </c>
      <c r="H15" s="536">
        <v>0.97</v>
      </c>
      <c r="I15" s="537" t="s">
        <v>1550</v>
      </c>
      <c r="J15" s="469" t="s">
        <v>1551</v>
      </c>
    </row>
    <row r="16" spans="1:10" s="71" customFormat="1" ht="20.25" customHeight="1">
      <c r="A16" s="538" t="s">
        <v>1161</v>
      </c>
      <c r="B16" s="528">
        <v>515</v>
      </c>
      <c r="C16" s="528" t="s">
        <v>1544</v>
      </c>
      <c r="D16" s="529">
        <v>65</v>
      </c>
      <c r="E16" s="530">
        <f>54995+55127</f>
        <v>110122</v>
      </c>
      <c r="F16" s="535">
        <v>0.56</v>
      </c>
      <c r="G16" s="532">
        <f>336+340</f>
        <v>676</v>
      </c>
      <c r="H16" s="536">
        <v>1</v>
      </c>
      <c r="I16" s="539" t="s">
        <v>1309</v>
      </c>
      <c r="J16" s="469" t="s">
        <v>1117</v>
      </c>
    </row>
    <row r="17" spans="1:10" s="166" customFormat="1" ht="20.25" customHeight="1">
      <c r="A17" s="526" t="s">
        <v>22</v>
      </c>
      <c r="B17" s="1192" t="s">
        <v>1552</v>
      </c>
      <c r="C17" s="1185"/>
      <c r="D17" s="1185"/>
      <c r="E17" s="1185"/>
      <c r="F17" s="1185" t="s">
        <v>649</v>
      </c>
      <c r="G17" s="1185"/>
      <c r="H17" s="1185"/>
      <c r="I17" s="1186"/>
      <c r="J17" s="488" t="s">
        <v>22</v>
      </c>
    </row>
    <row r="18" spans="1:11" s="71" customFormat="1" ht="20.25" customHeight="1">
      <c r="A18" s="527" t="s">
        <v>1162</v>
      </c>
      <c r="B18" s="540">
        <v>433</v>
      </c>
      <c r="C18" s="540" t="s">
        <v>1543</v>
      </c>
      <c r="D18" s="541">
        <v>55</v>
      </c>
      <c r="E18" s="542">
        <v>49829</v>
      </c>
      <c r="F18" s="543">
        <v>0.594</v>
      </c>
      <c r="G18" s="532">
        <v>309</v>
      </c>
      <c r="H18" s="544">
        <v>1</v>
      </c>
      <c r="I18" s="540" t="s">
        <v>1310</v>
      </c>
      <c r="J18" s="481" t="s">
        <v>650</v>
      </c>
      <c r="K18" s="21"/>
    </row>
    <row r="19" spans="1:9" s="34" customFormat="1" ht="16.5" customHeight="1">
      <c r="A19" s="61" t="s">
        <v>1553</v>
      </c>
      <c r="B19" s="61"/>
      <c r="C19" s="61"/>
      <c r="D19" s="61"/>
      <c r="E19" s="61"/>
      <c r="F19" s="61"/>
      <c r="H19" s="34" t="s">
        <v>1154</v>
      </c>
      <c r="I19" s="61"/>
    </row>
    <row r="20" spans="1:8" s="330" customFormat="1" ht="16.5" customHeight="1">
      <c r="A20" s="34" t="s">
        <v>23</v>
      </c>
      <c r="B20" s="333"/>
      <c r="C20" s="295"/>
      <c r="D20" s="295"/>
      <c r="E20" s="295"/>
      <c r="F20" s="295"/>
      <c r="G20" s="295"/>
      <c r="H20" s="295"/>
    </row>
    <row r="21" s="330" customFormat="1" ht="16.5" customHeight="1">
      <c r="A21" s="330" t="s">
        <v>21</v>
      </c>
    </row>
    <row r="22" spans="1:5" ht="16.5">
      <c r="A22" s="547"/>
      <c r="B22" s="547"/>
      <c r="C22" s="547"/>
      <c r="D22" s="547"/>
      <c r="E22" s="547"/>
    </row>
  </sheetData>
  <sheetProtection/>
  <mergeCells count="6">
    <mergeCell ref="A1:J1"/>
    <mergeCell ref="A2:J2"/>
    <mergeCell ref="F7:I7"/>
    <mergeCell ref="F17:I17"/>
    <mergeCell ref="B7:E7"/>
    <mergeCell ref="B17:E17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J15"/>
  <sheetViews>
    <sheetView zoomScaleSheetLayoutView="80" zoomScalePageLayoutView="0" workbookViewId="0" topLeftCell="A1">
      <selection activeCell="I8" sqref="I8"/>
    </sheetView>
  </sheetViews>
  <sheetFormatPr defaultColWidth="8.88671875" defaultRowHeight="13.5"/>
  <cols>
    <col min="1" max="8" width="10.77734375" style="63" customWidth="1"/>
    <col min="9" max="9" width="12.21484375" style="63" customWidth="1"/>
    <col min="10" max="10" width="10.77734375" style="63" customWidth="1"/>
    <col min="11" max="16384" width="8.88671875" style="63" customWidth="1"/>
  </cols>
  <sheetData>
    <row r="1" spans="1:10" s="102" customFormat="1" ht="36.75" customHeight="1">
      <c r="A1" s="1184" t="s">
        <v>1512</v>
      </c>
      <c r="B1" s="1184"/>
      <c r="C1" s="1184"/>
      <c r="D1" s="1184"/>
      <c r="E1" s="1184"/>
      <c r="F1" s="1184"/>
      <c r="G1" s="1184"/>
      <c r="H1" s="1184"/>
      <c r="I1" s="1184"/>
      <c r="J1" s="1184"/>
    </row>
    <row r="2" spans="1:10" ht="16.5" customHeight="1">
      <c r="A2" s="1191"/>
      <c r="B2" s="1191"/>
      <c r="C2" s="1191"/>
      <c r="D2" s="1191"/>
      <c r="E2" s="1191"/>
      <c r="F2" s="1191"/>
      <c r="G2" s="1191"/>
      <c r="H2" s="1191"/>
      <c r="I2" s="1191"/>
      <c r="J2" s="1191"/>
    </row>
    <row r="3" spans="1:10" s="14" customFormat="1" ht="26.25" customHeight="1">
      <c r="A3" s="16"/>
      <c r="B3" s="22" t="s">
        <v>1513</v>
      </c>
      <c r="C3" s="22" t="s">
        <v>1514</v>
      </c>
      <c r="D3" s="22" t="s">
        <v>1515</v>
      </c>
      <c r="E3" s="22" t="s">
        <v>1516</v>
      </c>
      <c r="F3" s="22" t="s">
        <v>1517</v>
      </c>
      <c r="G3" s="22" t="s">
        <v>1518</v>
      </c>
      <c r="H3" s="22" t="s">
        <v>1519</v>
      </c>
      <c r="I3" s="340" t="s">
        <v>1520</v>
      </c>
      <c r="J3" s="22"/>
    </row>
    <row r="4" spans="1:10" s="14" customFormat="1" ht="26.25" customHeight="1">
      <c r="A4" s="108" t="s">
        <v>1521</v>
      </c>
      <c r="B4" s="33"/>
      <c r="C4" s="33"/>
      <c r="D4" s="33"/>
      <c r="E4" s="33" t="s">
        <v>1522</v>
      </c>
      <c r="F4" s="33"/>
      <c r="G4" s="33"/>
      <c r="H4" s="33" t="s">
        <v>1523</v>
      </c>
      <c r="I4" s="32" t="s">
        <v>1524</v>
      </c>
      <c r="J4" s="33" t="s">
        <v>1525</v>
      </c>
    </row>
    <row r="5" spans="1:10" s="14" customFormat="1" ht="26.25" customHeight="1">
      <c r="A5" s="21"/>
      <c r="B5" s="33"/>
      <c r="C5" s="33" t="s">
        <v>1526</v>
      </c>
      <c r="D5" s="33" t="s">
        <v>1527</v>
      </c>
      <c r="E5" s="33" t="s">
        <v>1528</v>
      </c>
      <c r="F5" s="79" t="s">
        <v>1529</v>
      </c>
      <c r="G5" s="79" t="s">
        <v>1530</v>
      </c>
      <c r="H5" s="79" t="s">
        <v>1531</v>
      </c>
      <c r="I5" s="344" t="s">
        <v>1532</v>
      </c>
      <c r="J5" s="33"/>
    </row>
    <row r="6" spans="1:10" s="14" customFormat="1" ht="26.25" customHeight="1">
      <c r="A6" s="25"/>
      <c r="B6" s="24" t="s">
        <v>1533</v>
      </c>
      <c r="C6" s="24" t="s">
        <v>1534</v>
      </c>
      <c r="D6" s="24" t="s">
        <v>1535</v>
      </c>
      <c r="E6" s="56" t="s">
        <v>1536</v>
      </c>
      <c r="F6" s="24" t="s">
        <v>1537</v>
      </c>
      <c r="G6" s="24" t="s">
        <v>1538</v>
      </c>
      <c r="H6" s="56" t="s">
        <v>1539</v>
      </c>
      <c r="I6" s="50" t="s">
        <v>1540</v>
      </c>
      <c r="J6" s="24"/>
    </row>
    <row r="7" spans="1:10" s="166" customFormat="1" ht="27" customHeight="1">
      <c r="A7" s="526" t="s">
        <v>22</v>
      </c>
      <c r="B7" s="1192" t="s">
        <v>652</v>
      </c>
      <c r="C7" s="1185"/>
      <c r="D7" s="1185"/>
      <c r="E7" s="1185"/>
      <c r="F7" s="1185" t="s">
        <v>599</v>
      </c>
      <c r="G7" s="1185"/>
      <c r="H7" s="1185"/>
      <c r="I7" s="1186"/>
      <c r="J7" s="526" t="s">
        <v>22</v>
      </c>
    </row>
    <row r="8" spans="1:10" s="71" customFormat="1" ht="30" customHeight="1">
      <c r="A8" s="548" t="s">
        <v>653</v>
      </c>
      <c r="B8" s="549">
        <v>504</v>
      </c>
      <c r="C8" s="550" t="s">
        <v>1554</v>
      </c>
      <c r="D8" s="550" t="s">
        <v>1555</v>
      </c>
      <c r="E8" s="551">
        <f>758436+754863</f>
        <v>1513299</v>
      </c>
      <c r="F8" s="552">
        <v>0.891</v>
      </c>
      <c r="G8" s="553">
        <v>8060</v>
      </c>
      <c r="H8" s="554">
        <v>0.99</v>
      </c>
      <c r="I8" s="550" t="s">
        <v>654</v>
      </c>
      <c r="J8" s="555" t="s">
        <v>645</v>
      </c>
    </row>
    <row r="9" spans="1:10" s="71" customFormat="1" ht="30" customHeight="1">
      <c r="A9" s="548" t="s">
        <v>655</v>
      </c>
      <c r="B9" s="549">
        <v>352</v>
      </c>
      <c r="C9" s="550" t="s">
        <v>1554</v>
      </c>
      <c r="D9" s="550" t="s">
        <v>1556</v>
      </c>
      <c r="E9" s="556">
        <f>355935+356322</f>
        <v>712257</v>
      </c>
      <c r="F9" s="552">
        <v>0.915</v>
      </c>
      <c r="G9" s="553">
        <v>3790</v>
      </c>
      <c r="H9" s="554">
        <v>0.99</v>
      </c>
      <c r="I9" s="550" t="s">
        <v>656</v>
      </c>
      <c r="J9" s="555" t="s">
        <v>606</v>
      </c>
    </row>
    <row r="10" spans="1:10" s="71" customFormat="1" ht="30" customHeight="1">
      <c r="A10" s="548" t="s">
        <v>657</v>
      </c>
      <c r="B10" s="549">
        <v>428</v>
      </c>
      <c r="C10" s="550" t="s">
        <v>1554</v>
      </c>
      <c r="D10" s="550" t="s">
        <v>658</v>
      </c>
      <c r="E10" s="551">
        <f>136191+136002</f>
        <v>272193</v>
      </c>
      <c r="F10" s="552">
        <v>0.893</v>
      </c>
      <c r="G10" s="553">
        <v>1449</v>
      </c>
      <c r="H10" s="554">
        <v>0.99</v>
      </c>
      <c r="I10" s="550" t="s">
        <v>659</v>
      </c>
      <c r="J10" s="557" t="s">
        <v>660</v>
      </c>
    </row>
    <row r="11" spans="1:10" s="14" customFormat="1" ht="27" customHeight="1">
      <c r="A11" s="526" t="s">
        <v>22</v>
      </c>
      <c r="B11" s="1192" t="s">
        <v>1552</v>
      </c>
      <c r="C11" s="1185"/>
      <c r="D11" s="1185"/>
      <c r="E11" s="1185"/>
      <c r="F11" s="1185" t="s">
        <v>649</v>
      </c>
      <c r="G11" s="1185"/>
      <c r="H11" s="1185"/>
      <c r="I11" s="1185"/>
      <c r="J11" s="526" t="s">
        <v>22</v>
      </c>
    </row>
    <row r="12" spans="1:10" ht="30" customHeight="1">
      <c r="A12" s="527" t="s">
        <v>1557</v>
      </c>
      <c r="B12" s="549">
        <v>433</v>
      </c>
      <c r="C12" s="550" t="s">
        <v>1554</v>
      </c>
      <c r="D12" s="549" t="s">
        <v>1558</v>
      </c>
      <c r="E12" s="551">
        <v>31236</v>
      </c>
      <c r="F12" s="558">
        <v>0.535</v>
      </c>
      <c r="G12" s="559">
        <v>166</v>
      </c>
      <c r="H12" s="560">
        <v>1</v>
      </c>
      <c r="I12" s="549" t="s">
        <v>1310</v>
      </c>
      <c r="J12" s="506" t="s">
        <v>634</v>
      </c>
    </row>
    <row r="13" spans="1:10" s="330" customFormat="1" ht="15" customHeight="1">
      <c r="A13" s="61" t="s">
        <v>1511</v>
      </c>
      <c r="B13" s="61"/>
      <c r="C13" s="61"/>
      <c r="D13" s="61"/>
      <c r="E13" s="61"/>
      <c r="F13" s="61"/>
      <c r="G13" s="34"/>
      <c r="H13" s="34" t="s">
        <v>1154</v>
      </c>
      <c r="I13" s="61"/>
      <c r="J13" s="34"/>
    </row>
    <row r="14" spans="1:8" s="330" customFormat="1" ht="15" customHeight="1">
      <c r="A14" s="34" t="s">
        <v>24</v>
      </c>
      <c r="B14" s="333"/>
      <c r="C14" s="295"/>
      <c r="D14" s="295"/>
      <c r="E14" s="295"/>
      <c r="F14" s="295"/>
      <c r="G14" s="295"/>
      <c r="H14" s="295"/>
    </row>
    <row r="15" s="330" customFormat="1" ht="15" customHeight="1">
      <c r="A15" s="330" t="s">
        <v>21</v>
      </c>
    </row>
  </sheetData>
  <sheetProtection/>
  <mergeCells count="6">
    <mergeCell ref="A1:J1"/>
    <mergeCell ref="A2:J2"/>
    <mergeCell ref="F7:I7"/>
    <mergeCell ref="F11:I11"/>
    <mergeCell ref="B7:E7"/>
    <mergeCell ref="B11:E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J12"/>
  <sheetViews>
    <sheetView zoomScaleSheetLayoutView="100" zoomScalePageLayoutView="0" workbookViewId="0" topLeftCell="A1">
      <selection activeCell="D18" sqref="D18"/>
    </sheetView>
  </sheetViews>
  <sheetFormatPr defaultColWidth="8.88671875" defaultRowHeight="13.5"/>
  <cols>
    <col min="1" max="8" width="10.77734375" style="63" customWidth="1"/>
    <col min="9" max="9" width="13.5546875" style="63" customWidth="1"/>
    <col min="10" max="10" width="10.77734375" style="63" customWidth="1"/>
    <col min="11" max="16384" width="8.88671875" style="63" customWidth="1"/>
  </cols>
  <sheetData>
    <row r="1" spans="1:10" s="102" customFormat="1" ht="36.75" customHeight="1">
      <c r="A1" s="1184" t="s">
        <v>1512</v>
      </c>
      <c r="B1" s="1184"/>
      <c r="C1" s="1184"/>
      <c r="D1" s="1184"/>
      <c r="E1" s="1184"/>
      <c r="F1" s="1184"/>
      <c r="G1" s="1184"/>
      <c r="H1" s="1184"/>
      <c r="I1" s="1184"/>
      <c r="J1" s="1184"/>
    </row>
    <row r="2" spans="1:10" ht="16.5" customHeight="1">
      <c r="A2" s="1191"/>
      <c r="B2" s="1191"/>
      <c r="C2" s="1191"/>
      <c r="D2" s="1191"/>
      <c r="E2" s="1191"/>
      <c r="F2" s="1191"/>
      <c r="G2" s="1191"/>
      <c r="H2" s="1191"/>
      <c r="I2" s="1191"/>
      <c r="J2" s="1191"/>
    </row>
    <row r="3" spans="1:10" s="14" customFormat="1" ht="26.25" customHeight="1">
      <c r="A3" s="16"/>
      <c r="B3" s="22" t="s">
        <v>1513</v>
      </c>
      <c r="C3" s="22" t="s">
        <v>1514</v>
      </c>
      <c r="D3" s="22" t="s">
        <v>1515</v>
      </c>
      <c r="E3" s="22" t="s">
        <v>1516</v>
      </c>
      <c r="F3" s="22" t="s">
        <v>1517</v>
      </c>
      <c r="G3" s="22" t="s">
        <v>1518</v>
      </c>
      <c r="H3" s="22" t="s">
        <v>1519</v>
      </c>
      <c r="I3" s="340" t="s">
        <v>1520</v>
      </c>
      <c r="J3" s="22"/>
    </row>
    <row r="4" spans="1:10" s="14" customFormat="1" ht="26.25" customHeight="1">
      <c r="A4" s="108" t="s">
        <v>1521</v>
      </c>
      <c r="B4" s="33"/>
      <c r="C4" s="33"/>
      <c r="D4" s="33"/>
      <c r="E4" s="33" t="s">
        <v>1522</v>
      </c>
      <c r="F4" s="33"/>
      <c r="G4" s="33"/>
      <c r="H4" s="33" t="s">
        <v>1523</v>
      </c>
      <c r="I4" s="32" t="s">
        <v>1524</v>
      </c>
      <c r="J4" s="33" t="s">
        <v>1525</v>
      </c>
    </row>
    <row r="5" spans="1:10" s="14" customFormat="1" ht="26.25" customHeight="1">
      <c r="A5" s="21"/>
      <c r="B5" s="33"/>
      <c r="C5" s="33" t="s">
        <v>1526</v>
      </c>
      <c r="D5" s="33" t="s">
        <v>1527</v>
      </c>
      <c r="E5" s="33" t="s">
        <v>1528</v>
      </c>
      <c r="F5" s="79" t="s">
        <v>1529</v>
      </c>
      <c r="G5" s="79" t="s">
        <v>1530</v>
      </c>
      <c r="H5" s="79" t="s">
        <v>1531</v>
      </c>
      <c r="I5" s="344" t="s">
        <v>1532</v>
      </c>
      <c r="J5" s="33"/>
    </row>
    <row r="6" spans="1:10" s="14" customFormat="1" ht="26.25" customHeight="1">
      <c r="A6" s="25"/>
      <c r="B6" s="24" t="s">
        <v>1533</v>
      </c>
      <c r="C6" s="24" t="s">
        <v>1534</v>
      </c>
      <c r="D6" s="24" t="s">
        <v>1535</v>
      </c>
      <c r="E6" s="56" t="s">
        <v>1536</v>
      </c>
      <c r="F6" s="24" t="s">
        <v>1537</v>
      </c>
      <c r="G6" s="24" t="s">
        <v>1538</v>
      </c>
      <c r="H6" s="56" t="s">
        <v>1539</v>
      </c>
      <c r="I6" s="50" t="s">
        <v>1540</v>
      </c>
      <c r="J6" s="24"/>
    </row>
    <row r="7" spans="1:10" s="166" customFormat="1" ht="37.5" customHeight="1">
      <c r="A7" s="525" t="s">
        <v>22</v>
      </c>
      <c r="B7" s="1187" t="s">
        <v>644</v>
      </c>
      <c r="C7" s="1188"/>
      <c r="D7" s="1188"/>
      <c r="E7" s="1188"/>
      <c r="F7" s="1185" t="s">
        <v>599</v>
      </c>
      <c r="G7" s="1185"/>
      <c r="H7" s="1185"/>
      <c r="I7" s="1186"/>
      <c r="J7" s="519" t="s">
        <v>22</v>
      </c>
    </row>
    <row r="8" spans="1:10" s="166" customFormat="1" ht="37.5" customHeight="1">
      <c r="A8" s="548" t="s">
        <v>1559</v>
      </c>
      <c r="B8" s="561">
        <v>504</v>
      </c>
      <c r="C8" s="550" t="s">
        <v>1554</v>
      </c>
      <c r="D8" s="550" t="s">
        <v>1555</v>
      </c>
      <c r="E8" s="562">
        <f>84206+61228</f>
        <v>145434</v>
      </c>
      <c r="F8" s="552">
        <v>0.8</v>
      </c>
      <c r="G8" s="556">
        <f>516+363</f>
        <v>879</v>
      </c>
      <c r="H8" s="554">
        <v>0.99</v>
      </c>
      <c r="I8" s="563" t="s">
        <v>1560</v>
      </c>
      <c r="J8" s="469" t="s">
        <v>645</v>
      </c>
    </row>
    <row r="9" spans="1:10" s="71" customFormat="1" ht="37.5" customHeight="1">
      <c r="A9" s="564" t="s">
        <v>664</v>
      </c>
      <c r="B9" s="561">
        <v>352</v>
      </c>
      <c r="C9" s="550" t="s">
        <v>665</v>
      </c>
      <c r="D9" s="550" t="s">
        <v>1556</v>
      </c>
      <c r="E9" s="562">
        <f>533991+558847</f>
        <v>1092838</v>
      </c>
      <c r="F9" s="552">
        <v>0.847</v>
      </c>
      <c r="G9" s="556">
        <f>3258+3418</f>
        <v>6676</v>
      </c>
      <c r="H9" s="554">
        <v>0.99</v>
      </c>
      <c r="I9" s="550" t="s">
        <v>666</v>
      </c>
      <c r="J9" s="481" t="s">
        <v>606</v>
      </c>
    </row>
    <row r="10" spans="1:9" s="34" customFormat="1" ht="13.5" customHeight="1">
      <c r="A10" s="61" t="s">
        <v>1511</v>
      </c>
      <c r="B10" s="61"/>
      <c r="C10" s="61"/>
      <c r="D10" s="61"/>
      <c r="E10" s="61"/>
      <c r="F10" s="61"/>
      <c r="H10" s="34" t="s">
        <v>1154</v>
      </c>
      <c r="I10" s="61"/>
    </row>
    <row r="11" spans="1:8" s="330" customFormat="1" ht="13.5" customHeight="1">
      <c r="A11" s="34" t="s">
        <v>25</v>
      </c>
      <c r="B11" s="333"/>
      <c r="C11" s="295"/>
      <c r="D11" s="295"/>
      <c r="E11" s="295"/>
      <c r="F11" s="295"/>
      <c r="G11" s="295"/>
      <c r="H11" s="295"/>
    </row>
    <row r="12" s="330" customFormat="1" ht="13.5" customHeight="1">
      <c r="A12" s="330" t="s">
        <v>21</v>
      </c>
    </row>
  </sheetData>
  <sheetProtection/>
  <mergeCells count="4">
    <mergeCell ref="A1:J1"/>
    <mergeCell ref="A2:J2"/>
    <mergeCell ref="B7:E7"/>
    <mergeCell ref="F7:I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J14"/>
  <sheetViews>
    <sheetView zoomScaleSheetLayoutView="100" zoomScalePageLayoutView="0" workbookViewId="0" topLeftCell="A1">
      <selection activeCell="E8" sqref="E8"/>
    </sheetView>
  </sheetViews>
  <sheetFormatPr defaultColWidth="8.88671875" defaultRowHeight="13.5"/>
  <cols>
    <col min="1" max="8" width="10.77734375" style="63" customWidth="1"/>
    <col min="9" max="9" width="14.6640625" style="63" customWidth="1"/>
    <col min="10" max="10" width="10.77734375" style="63" customWidth="1"/>
    <col min="11" max="16384" width="8.88671875" style="63" customWidth="1"/>
  </cols>
  <sheetData>
    <row r="1" spans="1:10" s="102" customFormat="1" ht="36.75" customHeight="1">
      <c r="A1" s="1184" t="s">
        <v>1512</v>
      </c>
      <c r="B1" s="1184"/>
      <c r="C1" s="1184"/>
      <c r="D1" s="1184"/>
      <c r="E1" s="1184"/>
      <c r="F1" s="1184"/>
      <c r="G1" s="1184"/>
      <c r="H1" s="1184"/>
      <c r="I1" s="1184"/>
      <c r="J1" s="1184"/>
    </row>
    <row r="2" spans="1:10" ht="16.5" customHeight="1">
      <c r="A2" s="1191"/>
      <c r="B2" s="1191"/>
      <c r="C2" s="1191"/>
      <c r="D2" s="1191"/>
      <c r="E2" s="1191"/>
      <c r="F2" s="1191"/>
      <c r="G2" s="1191"/>
      <c r="H2" s="1191"/>
      <c r="I2" s="1191"/>
      <c r="J2" s="1191"/>
    </row>
    <row r="3" spans="1:10" s="14" customFormat="1" ht="26.25" customHeight="1">
      <c r="A3" s="16"/>
      <c r="B3" s="22" t="s">
        <v>1513</v>
      </c>
      <c r="C3" s="22" t="s">
        <v>1514</v>
      </c>
      <c r="D3" s="22" t="s">
        <v>1515</v>
      </c>
      <c r="E3" s="22" t="s">
        <v>1516</v>
      </c>
      <c r="F3" s="22" t="s">
        <v>1517</v>
      </c>
      <c r="G3" s="22" t="s">
        <v>1518</v>
      </c>
      <c r="H3" s="22" t="s">
        <v>1519</v>
      </c>
      <c r="I3" s="340" t="s">
        <v>1520</v>
      </c>
      <c r="J3" s="22"/>
    </row>
    <row r="4" spans="1:10" s="14" customFormat="1" ht="26.25" customHeight="1">
      <c r="A4" s="108" t="s">
        <v>1521</v>
      </c>
      <c r="B4" s="33"/>
      <c r="C4" s="33"/>
      <c r="D4" s="33"/>
      <c r="E4" s="33" t="s">
        <v>1522</v>
      </c>
      <c r="F4" s="33"/>
      <c r="G4" s="33"/>
      <c r="H4" s="33" t="s">
        <v>1523</v>
      </c>
      <c r="I4" s="32" t="s">
        <v>1524</v>
      </c>
      <c r="J4" s="33" t="s">
        <v>1525</v>
      </c>
    </row>
    <row r="5" spans="1:10" s="14" customFormat="1" ht="26.25" customHeight="1">
      <c r="A5" s="21"/>
      <c r="B5" s="33"/>
      <c r="C5" s="33" t="s">
        <v>1526</v>
      </c>
      <c r="D5" s="33" t="s">
        <v>1527</v>
      </c>
      <c r="E5" s="33" t="s">
        <v>1528</v>
      </c>
      <c r="F5" s="79" t="s">
        <v>1529</v>
      </c>
      <c r="G5" s="79" t="s">
        <v>1530</v>
      </c>
      <c r="H5" s="79" t="s">
        <v>1531</v>
      </c>
      <c r="I5" s="344" t="s">
        <v>1532</v>
      </c>
      <c r="J5" s="33"/>
    </row>
    <row r="6" spans="1:10" s="14" customFormat="1" ht="26.25" customHeight="1">
      <c r="A6" s="25"/>
      <c r="B6" s="24" t="s">
        <v>1533</v>
      </c>
      <c r="C6" s="24" t="s">
        <v>1534</v>
      </c>
      <c r="D6" s="24" t="s">
        <v>1535</v>
      </c>
      <c r="E6" s="56" t="s">
        <v>1536</v>
      </c>
      <c r="F6" s="24" t="s">
        <v>1537</v>
      </c>
      <c r="G6" s="24" t="s">
        <v>1538</v>
      </c>
      <c r="H6" s="56" t="s">
        <v>1539</v>
      </c>
      <c r="I6" s="50" t="s">
        <v>1540</v>
      </c>
      <c r="J6" s="24"/>
    </row>
    <row r="7" spans="1:10" s="168" customFormat="1" ht="33.75" customHeight="1">
      <c r="A7" s="565" t="s">
        <v>22</v>
      </c>
      <c r="B7" s="1196" t="s">
        <v>661</v>
      </c>
      <c r="C7" s="1197"/>
      <c r="D7" s="1197"/>
      <c r="E7" s="1197"/>
      <c r="F7" s="1194" t="s">
        <v>599</v>
      </c>
      <c r="G7" s="1194"/>
      <c r="H7" s="1194"/>
      <c r="I7" s="1195"/>
      <c r="J7" s="565" t="s">
        <v>22</v>
      </c>
    </row>
    <row r="8" spans="1:10" s="71" customFormat="1" ht="33.75" customHeight="1">
      <c r="A8" s="548" t="s">
        <v>1561</v>
      </c>
      <c r="B8" s="567">
        <v>504</v>
      </c>
      <c r="C8" s="550" t="s">
        <v>1305</v>
      </c>
      <c r="D8" s="550" t="s">
        <v>662</v>
      </c>
      <c r="E8" s="568">
        <v>1526141</v>
      </c>
      <c r="F8" s="552">
        <v>0.832</v>
      </c>
      <c r="G8" s="569">
        <f>4084+4021</f>
        <v>8105</v>
      </c>
      <c r="H8" s="554">
        <v>0.99</v>
      </c>
      <c r="I8" s="550" t="s">
        <v>663</v>
      </c>
      <c r="J8" s="506" t="s">
        <v>645</v>
      </c>
    </row>
    <row r="9" spans="1:10" s="14" customFormat="1" ht="33.75" customHeight="1">
      <c r="A9" s="565" t="s">
        <v>22</v>
      </c>
      <c r="B9" s="1193" t="s">
        <v>26</v>
      </c>
      <c r="C9" s="1189"/>
      <c r="D9" s="1189"/>
      <c r="E9" s="1189"/>
      <c r="F9" s="1189" t="s">
        <v>649</v>
      </c>
      <c r="G9" s="1189"/>
      <c r="H9" s="1189"/>
      <c r="I9" s="1190"/>
      <c r="J9" s="565" t="s">
        <v>22</v>
      </c>
    </row>
    <row r="10" spans="1:10" ht="33.75" customHeight="1">
      <c r="A10" s="520" t="s">
        <v>1562</v>
      </c>
      <c r="B10" s="570">
        <v>853</v>
      </c>
      <c r="C10" s="550" t="s">
        <v>1305</v>
      </c>
      <c r="D10" s="563" t="s">
        <v>1563</v>
      </c>
      <c r="E10" s="568">
        <v>750</v>
      </c>
      <c r="F10" s="571">
        <v>0.849</v>
      </c>
      <c r="G10" s="570">
        <v>4</v>
      </c>
      <c r="H10" s="572">
        <v>0.99</v>
      </c>
      <c r="I10" s="563" t="s">
        <v>1564</v>
      </c>
      <c r="J10" s="573" t="s">
        <v>1565</v>
      </c>
    </row>
    <row r="11" spans="1:10" ht="33.75" customHeight="1">
      <c r="A11" s="520" t="s">
        <v>1566</v>
      </c>
      <c r="B11" s="574">
        <v>1008</v>
      </c>
      <c r="C11" s="550" t="s">
        <v>1305</v>
      </c>
      <c r="D11" s="575" t="s">
        <v>1567</v>
      </c>
      <c r="E11" s="576">
        <v>64608</v>
      </c>
      <c r="F11" s="577">
        <v>0.67</v>
      </c>
      <c r="G11" s="578">
        <v>342</v>
      </c>
      <c r="H11" s="579">
        <v>0.99</v>
      </c>
      <c r="I11" s="580" t="s">
        <v>1568</v>
      </c>
      <c r="J11" s="581" t="s">
        <v>1569</v>
      </c>
    </row>
    <row r="12" spans="1:10" s="330" customFormat="1" ht="16.5" customHeight="1">
      <c r="A12" s="61" t="s">
        <v>1511</v>
      </c>
      <c r="B12" s="61"/>
      <c r="C12" s="61"/>
      <c r="D12" s="61"/>
      <c r="E12" s="61"/>
      <c r="F12" s="61"/>
      <c r="G12" s="34"/>
      <c r="H12" s="34" t="s">
        <v>1154</v>
      </c>
      <c r="I12" s="61"/>
      <c r="J12" s="34"/>
    </row>
    <row r="13" spans="1:10" s="330" customFormat="1" ht="16.5" customHeight="1">
      <c r="A13" s="34" t="s">
        <v>27</v>
      </c>
      <c r="B13" s="333"/>
      <c r="C13" s="295"/>
      <c r="D13" s="295"/>
      <c r="E13" s="295"/>
      <c r="F13" s="295"/>
      <c r="G13" s="295"/>
      <c r="H13" s="295"/>
      <c r="I13" s="304"/>
      <c r="J13" s="304"/>
    </row>
    <row r="14" spans="1:8" s="330" customFormat="1" ht="16.5" customHeight="1">
      <c r="A14" s="34" t="s">
        <v>28</v>
      </c>
      <c r="B14" s="333"/>
      <c r="C14" s="295"/>
      <c r="D14" s="295"/>
      <c r="E14" s="295"/>
      <c r="F14" s="295"/>
      <c r="G14" s="295"/>
      <c r="H14" s="295"/>
    </row>
  </sheetData>
  <sheetProtection/>
  <mergeCells count="6">
    <mergeCell ref="F9:I9"/>
    <mergeCell ref="B9:E9"/>
    <mergeCell ref="F7:I7"/>
    <mergeCell ref="A1:J1"/>
    <mergeCell ref="A2:J2"/>
    <mergeCell ref="B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J14"/>
  <sheetViews>
    <sheetView zoomScalePageLayoutView="0" workbookViewId="0" topLeftCell="A1">
      <selection activeCell="A1" sqref="A1:J1"/>
    </sheetView>
  </sheetViews>
  <sheetFormatPr defaultColWidth="8.88671875" defaultRowHeight="13.5"/>
  <cols>
    <col min="1" max="10" width="10.88671875" style="0" customWidth="1"/>
  </cols>
  <sheetData>
    <row r="1" spans="1:10" s="102" customFormat="1" ht="36.75" customHeight="1">
      <c r="A1" s="1184" t="s">
        <v>1512</v>
      </c>
      <c r="B1" s="1184"/>
      <c r="C1" s="1184"/>
      <c r="D1" s="1184"/>
      <c r="E1" s="1184"/>
      <c r="F1" s="1184"/>
      <c r="G1" s="1184"/>
      <c r="H1" s="1184"/>
      <c r="I1" s="1184"/>
      <c r="J1" s="1184"/>
    </row>
    <row r="2" spans="1:10" s="63" customFormat="1" ht="16.5" customHeight="1">
      <c r="A2" s="1191"/>
      <c r="B2" s="1191"/>
      <c r="C2" s="1191"/>
      <c r="D2" s="1191"/>
      <c r="E2" s="1191"/>
      <c r="F2" s="1191"/>
      <c r="G2" s="1191"/>
      <c r="H2" s="1191"/>
      <c r="I2" s="1191"/>
      <c r="J2" s="1191"/>
    </row>
    <row r="3" spans="1:10" s="14" customFormat="1" ht="26.25" customHeight="1">
      <c r="A3" s="16"/>
      <c r="B3" s="22" t="s">
        <v>667</v>
      </c>
      <c r="C3" s="22" t="s">
        <v>668</v>
      </c>
      <c r="D3" s="22" t="s">
        <v>669</v>
      </c>
      <c r="E3" s="22" t="s">
        <v>670</v>
      </c>
      <c r="F3" s="22" t="s">
        <v>671</v>
      </c>
      <c r="G3" s="22" t="s">
        <v>672</v>
      </c>
      <c r="H3" s="22" t="s">
        <v>673</v>
      </c>
      <c r="I3" s="340" t="s">
        <v>674</v>
      </c>
      <c r="J3" s="22"/>
    </row>
    <row r="4" spans="1:10" s="14" customFormat="1" ht="26.25" customHeight="1">
      <c r="A4" s="108" t="s">
        <v>675</v>
      </c>
      <c r="B4" s="33"/>
      <c r="C4" s="33"/>
      <c r="D4" s="33"/>
      <c r="E4" s="33" t="s">
        <v>676</v>
      </c>
      <c r="F4" s="33"/>
      <c r="G4" s="33"/>
      <c r="H4" s="33" t="s">
        <v>677</v>
      </c>
      <c r="I4" s="32" t="s">
        <v>678</v>
      </c>
      <c r="J4" s="33" t="s">
        <v>679</v>
      </c>
    </row>
    <row r="5" spans="1:10" s="14" customFormat="1" ht="26.25" customHeight="1">
      <c r="A5" s="21"/>
      <c r="B5" s="33"/>
      <c r="C5" s="33" t="s">
        <v>680</v>
      </c>
      <c r="D5" s="33" t="s">
        <v>681</v>
      </c>
      <c r="E5" s="33" t="s">
        <v>1528</v>
      </c>
      <c r="F5" s="79" t="s">
        <v>682</v>
      </c>
      <c r="G5" s="79" t="s">
        <v>683</v>
      </c>
      <c r="H5" s="79" t="s">
        <v>684</v>
      </c>
      <c r="I5" s="344" t="s">
        <v>685</v>
      </c>
      <c r="J5" s="33"/>
    </row>
    <row r="6" spans="1:10" s="14" customFormat="1" ht="26.25" customHeight="1">
      <c r="A6" s="25"/>
      <c r="B6" s="24" t="s">
        <v>686</v>
      </c>
      <c r="C6" s="24" t="s">
        <v>687</v>
      </c>
      <c r="D6" s="24" t="s">
        <v>688</v>
      </c>
      <c r="E6" s="56" t="s">
        <v>689</v>
      </c>
      <c r="F6" s="24" t="s">
        <v>690</v>
      </c>
      <c r="G6" s="24" t="s">
        <v>691</v>
      </c>
      <c r="H6" s="56" t="s">
        <v>692</v>
      </c>
      <c r="I6" s="50" t="s">
        <v>693</v>
      </c>
      <c r="J6" s="24"/>
    </row>
    <row r="7" spans="1:10" s="168" customFormat="1" ht="34.5" customHeight="1">
      <c r="A7" s="565" t="s">
        <v>22</v>
      </c>
      <c r="B7" s="1196" t="s">
        <v>661</v>
      </c>
      <c r="C7" s="1194"/>
      <c r="D7" s="1194"/>
      <c r="E7" s="1194"/>
      <c r="F7" s="1194" t="s">
        <v>599</v>
      </c>
      <c r="G7" s="1194"/>
      <c r="H7" s="1194"/>
      <c r="I7" s="1195"/>
      <c r="J7" s="566" t="s">
        <v>22</v>
      </c>
    </row>
    <row r="8" spans="1:10" s="71" customFormat="1" ht="34.5" customHeight="1">
      <c r="A8" s="548" t="s">
        <v>1561</v>
      </c>
      <c r="B8" s="561">
        <v>504</v>
      </c>
      <c r="C8" s="550" t="s">
        <v>1305</v>
      </c>
      <c r="D8" s="550" t="s">
        <v>662</v>
      </c>
      <c r="E8" s="562">
        <f>718491+710142</f>
        <v>1428633</v>
      </c>
      <c r="F8" s="552">
        <v>0.852</v>
      </c>
      <c r="G8" s="569">
        <f>4950+4908</f>
        <v>9858</v>
      </c>
      <c r="H8" s="554">
        <v>0.99</v>
      </c>
      <c r="I8" s="550" t="s">
        <v>663</v>
      </c>
      <c r="J8" s="469" t="s">
        <v>645</v>
      </c>
    </row>
    <row r="9" spans="1:10" s="71" customFormat="1" ht="34.5" customHeight="1">
      <c r="A9" s="548" t="s">
        <v>1570</v>
      </c>
      <c r="B9" s="561">
        <v>428</v>
      </c>
      <c r="C9" s="550" t="s">
        <v>1554</v>
      </c>
      <c r="D9" s="550" t="s">
        <v>658</v>
      </c>
      <c r="E9" s="562">
        <f>108174+108174</f>
        <v>216348</v>
      </c>
      <c r="F9" s="552">
        <v>0.895</v>
      </c>
      <c r="G9" s="582">
        <f>726+726</f>
        <v>1452</v>
      </c>
      <c r="H9" s="554">
        <v>0.99</v>
      </c>
      <c r="I9" s="550" t="s">
        <v>659</v>
      </c>
      <c r="J9" s="469" t="s">
        <v>660</v>
      </c>
    </row>
    <row r="10" spans="1:10" s="14" customFormat="1" ht="34.5" customHeight="1">
      <c r="A10" s="564" t="s">
        <v>1571</v>
      </c>
      <c r="B10" s="561">
        <v>299</v>
      </c>
      <c r="C10" s="550" t="s">
        <v>1305</v>
      </c>
      <c r="D10" s="550" t="s">
        <v>662</v>
      </c>
      <c r="E10" s="562">
        <f>52543+52543</f>
        <v>105086</v>
      </c>
      <c r="F10" s="552">
        <v>0.845</v>
      </c>
      <c r="G10" s="569">
        <f>353+353</f>
        <v>706</v>
      </c>
      <c r="H10" s="554">
        <v>0.98</v>
      </c>
      <c r="I10" s="550" t="s">
        <v>663</v>
      </c>
      <c r="J10" s="481" t="s">
        <v>626</v>
      </c>
    </row>
    <row r="11" spans="1:9" s="34" customFormat="1" ht="15.75" customHeight="1">
      <c r="A11" s="61" t="s">
        <v>1511</v>
      </c>
      <c r="B11" s="61"/>
      <c r="C11" s="61"/>
      <c r="D11" s="61"/>
      <c r="E11" s="61"/>
      <c r="F11" s="61"/>
      <c r="H11" s="34" t="s">
        <v>1154</v>
      </c>
      <c r="I11" s="61"/>
    </row>
    <row r="12" spans="1:10" s="34" customFormat="1" ht="15.75" customHeight="1">
      <c r="A12" s="34" t="s">
        <v>29</v>
      </c>
      <c r="B12" s="333"/>
      <c r="C12" s="295"/>
      <c r="D12" s="295"/>
      <c r="E12" s="295"/>
      <c r="F12" s="295"/>
      <c r="G12" s="295"/>
      <c r="H12" s="295"/>
      <c r="I12" s="326"/>
      <c r="J12" s="326"/>
    </row>
    <row r="13" s="326" customFormat="1" ht="15.75" customHeight="1">
      <c r="A13" s="326" t="s">
        <v>21</v>
      </c>
    </row>
    <row r="14" spans="1:6" ht="14.25">
      <c r="A14" s="583"/>
      <c r="B14" s="583"/>
      <c r="C14" s="583"/>
      <c r="D14" s="583"/>
      <c r="E14" s="583"/>
      <c r="F14" s="583"/>
    </row>
  </sheetData>
  <sheetProtection/>
  <mergeCells count="4">
    <mergeCell ref="A1:J1"/>
    <mergeCell ref="A2:J2"/>
    <mergeCell ref="B7:E7"/>
    <mergeCell ref="F7:I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J14"/>
  <sheetViews>
    <sheetView zoomScalePageLayoutView="0" workbookViewId="0" topLeftCell="A1">
      <selection activeCell="I8" sqref="I8"/>
    </sheetView>
  </sheetViews>
  <sheetFormatPr defaultColWidth="8.88671875" defaultRowHeight="13.5"/>
  <cols>
    <col min="1" max="10" width="10.88671875" style="0" customWidth="1"/>
  </cols>
  <sheetData>
    <row r="1" spans="1:10" s="102" customFormat="1" ht="36.75" customHeight="1">
      <c r="A1" s="1184" t="s">
        <v>1512</v>
      </c>
      <c r="B1" s="1184"/>
      <c r="C1" s="1184"/>
      <c r="D1" s="1184"/>
      <c r="E1" s="1184"/>
      <c r="F1" s="1184"/>
      <c r="G1" s="1184"/>
      <c r="H1" s="1184"/>
      <c r="I1" s="1184"/>
      <c r="J1" s="1184"/>
    </row>
    <row r="2" spans="1:10" s="63" customFormat="1" ht="16.5" customHeight="1">
      <c r="A2" s="1191"/>
      <c r="B2" s="1191"/>
      <c r="C2" s="1191"/>
      <c r="D2" s="1191"/>
      <c r="E2" s="1191"/>
      <c r="F2" s="1191"/>
      <c r="G2" s="1191"/>
      <c r="H2" s="1191"/>
      <c r="I2" s="1191"/>
      <c r="J2" s="1191"/>
    </row>
    <row r="3" spans="1:10" s="14" customFormat="1" ht="26.25" customHeight="1">
      <c r="A3" s="16"/>
      <c r="B3" s="22" t="s">
        <v>667</v>
      </c>
      <c r="C3" s="22" t="s">
        <v>668</v>
      </c>
      <c r="D3" s="22" t="s">
        <v>669</v>
      </c>
      <c r="E3" s="22" t="s">
        <v>670</v>
      </c>
      <c r="F3" s="22" t="s">
        <v>671</v>
      </c>
      <c r="G3" s="22" t="s">
        <v>672</v>
      </c>
      <c r="H3" s="22" t="s">
        <v>673</v>
      </c>
      <c r="I3" s="340" t="s">
        <v>674</v>
      </c>
      <c r="J3" s="22"/>
    </row>
    <row r="4" spans="1:10" s="14" customFormat="1" ht="26.25" customHeight="1">
      <c r="A4" s="108" t="s">
        <v>675</v>
      </c>
      <c r="B4" s="33"/>
      <c r="C4" s="33"/>
      <c r="D4" s="33"/>
      <c r="E4" s="33" t="s">
        <v>676</v>
      </c>
      <c r="F4" s="33"/>
      <c r="G4" s="33"/>
      <c r="H4" s="33" t="s">
        <v>677</v>
      </c>
      <c r="I4" s="32" t="s">
        <v>678</v>
      </c>
      <c r="J4" s="33" t="s">
        <v>679</v>
      </c>
    </row>
    <row r="5" spans="1:10" s="14" customFormat="1" ht="26.25" customHeight="1">
      <c r="A5" s="21"/>
      <c r="B5" s="33"/>
      <c r="C5" s="33" t="s">
        <v>680</v>
      </c>
      <c r="D5" s="33" t="s">
        <v>681</v>
      </c>
      <c r="E5" s="33" t="s">
        <v>1528</v>
      </c>
      <c r="F5" s="79" t="s">
        <v>682</v>
      </c>
      <c r="G5" s="79" t="s">
        <v>683</v>
      </c>
      <c r="H5" s="79" t="s">
        <v>684</v>
      </c>
      <c r="I5" s="344" t="s">
        <v>685</v>
      </c>
      <c r="J5" s="33"/>
    </row>
    <row r="6" spans="1:10" s="14" customFormat="1" ht="26.25" customHeight="1">
      <c r="A6" s="25"/>
      <c r="B6" s="24" t="s">
        <v>686</v>
      </c>
      <c r="C6" s="24" t="s">
        <v>687</v>
      </c>
      <c r="D6" s="24" t="s">
        <v>688</v>
      </c>
      <c r="E6" s="56" t="s">
        <v>689</v>
      </c>
      <c r="F6" s="24" t="s">
        <v>690</v>
      </c>
      <c r="G6" s="24" t="s">
        <v>691</v>
      </c>
      <c r="H6" s="56" t="s">
        <v>692</v>
      </c>
      <c r="I6" s="50" t="s">
        <v>693</v>
      </c>
      <c r="J6" s="24"/>
    </row>
    <row r="7" spans="1:10" s="168" customFormat="1" ht="50.25" customHeight="1">
      <c r="A7" s="565" t="s">
        <v>22</v>
      </c>
      <c r="B7" s="1196" t="s">
        <v>661</v>
      </c>
      <c r="C7" s="1194"/>
      <c r="D7" s="1194"/>
      <c r="E7" s="1194"/>
      <c r="F7" s="1194" t="s">
        <v>599</v>
      </c>
      <c r="G7" s="1194"/>
      <c r="H7" s="1194"/>
      <c r="I7" s="1195"/>
      <c r="J7" s="566" t="s">
        <v>1451</v>
      </c>
    </row>
    <row r="8" spans="1:10" s="71" customFormat="1" ht="50.25" customHeight="1">
      <c r="A8" s="564" t="s">
        <v>1561</v>
      </c>
      <c r="B8" s="561">
        <v>504</v>
      </c>
      <c r="C8" s="550" t="s">
        <v>1305</v>
      </c>
      <c r="D8" s="550" t="s">
        <v>662</v>
      </c>
      <c r="E8" s="550">
        <f>843411+843978</f>
        <v>1687389</v>
      </c>
      <c r="F8" s="552">
        <v>0.795</v>
      </c>
      <c r="G8" s="584">
        <v>8948</v>
      </c>
      <c r="H8" s="554">
        <v>0.99</v>
      </c>
      <c r="I8" s="550" t="s">
        <v>663</v>
      </c>
      <c r="J8" s="481" t="s">
        <v>645</v>
      </c>
    </row>
    <row r="9" spans="1:9" s="14" customFormat="1" ht="17.25" customHeight="1">
      <c r="A9" s="61" t="s">
        <v>1553</v>
      </c>
      <c r="B9" s="61"/>
      <c r="C9" s="61"/>
      <c r="D9" s="61"/>
      <c r="E9" s="61"/>
      <c r="F9" s="61"/>
      <c r="H9" s="14" t="s">
        <v>1154</v>
      </c>
      <c r="I9" s="61"/>
    </row>
    <row r="10" spans="1:10" s="63" customFormat="1" ht="17.25" customHeight="1">
      <c r="A10" s="80" t="s">
        <v>30</v>
      </c>
      <c r="B10" s="545"/>
      <c r="C10" s="546"/>
      <c r="D10" s="546"/>
      <c r="E10" s="546"/>
      <c r="F10" s="37"/>
      <c r="G10" s="37"/>
      <c r="H10" s="37"/>
      <c r="I10"/>
      <c r="J10"/>
    </row>
    <row r="11" spans="1:5" ht="17.25" customHeight="1">
      <c r="A11" s="583" t="s">
        <v>31</v>
      </c>
      <c r="B11" s="583"/>
      <c r="C11" s="583"/>
      <c r="D11" s="583"/>
      <c r="E11" s="583"/>
    </row>
    <row r="12" spans="1:5" ht="14.25">
      <c r="A12" s="583"/>
      <c r="B12" s="583"/>
      <c r="C12" s="583"/>
      <c r="D12" s="583"/>
      <c r="E12" s="583"/>
    </row>
    <row r="13" spans="1:5" ht="14.25">
      <c r="A13" s="583"/>
      <c r="B13" s="583"/>
      <c r="C13" s="583"/>
      <c r="D13" s="583"/>
      <c r="E13" s="583"/>
    </row>
    <row r="14" spans="1:5" ht="14.25">
      <c r="A14" s="583"/>
      <c r="B14" s="583"/>
      <c r="C14" s="583"/>
      <c r="D14" s="583"/>
      <c r="E14" s="583"/>
    </row>
  </sheetData>
  <sheetProtection/>
  <mergeCells count="4">
    <mergeCell ref="A1:J1"/>
    <mergeCell ref="A2:J2"/>
    <mergeCell ref="B7:E7"/>
    <mergeCell ref="F7:I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K38"/>
  <sheetViews>
    <sheetView zoomScalePageLayoutView="0" workbookViewId="0" topLeftCell="A1">
      <selection activeCell="A3" sqref="A3"/>
    </sheetView>
  </sheetViews>
  <sheetFormatPr defaultColWidth="8.88671875" defaultRowHeight="13.5"/>
  <cols>
    <col min="1" max="1" width="12.4453125" style="101" customWidth="1"/>
    <col min="2" max="2" width="12.99609375" style="101" customWidth="1"/>
    <col min="3" max="3" width="13.4453125" style="101" customWidth="1"/>
    <col min="4" max="4" width="12.10546875" style="101" customWidth="1"/>
    <col min="5" max="5" width="13.3359375" style="101" customWidth="1"/>
    <col min="6" max="6" width="11.21484375" style="101" customWidth="1"/>
    <col min="7" max="7" width="12.99609375" style="101" customWidth="1"/>
    <col min="8" max="8" width="9.99609375" style="101" customWidth="1"/>
    <col min="9" max="9" width="10.3359375" style="101" customWidth="1"/>
    <col min="10" max="10" width="15.21484375" style="101" customWidth="1"/>
    <col min="11" max="16384" width="8.88671875" style="101" customWidth="1"/>
  </cols>
  <sheetData>
    <row r="1" spans="1:10" s="585" customFormat="1" ht="24.75" customHeight="1">
      <c r="A1" s="1198" t="s">
        <v>1572</v>
      </c>
      <c r="B1" s="1199"/>
      <c r="C1" s="1199"/>
      <c r="D1" s="1199"/>
      <c r="E1" s="1199"/>
      <c r="F1" s="1199"/>
      <c r="G1" s="1199"/>
      <c r="H1" s="1199"/>
      <c r="I1" s="1199"/>
      <c r="J1" s="1199"/>
    </row>
    <row r="2" spans="1:10" s="34" customFormat="1" ht="18.75" customHeight="1">
      <c r="A2" s="14" t="s">
        <v>1667</v>
      </c>
      <c r="B2" s="14"/>
      <c r="C2" s="14"/>
      <c r="D2" s="14"/>
      <c r="E2" s="14"/>
      <c r="F2" s="14"/>
      <c r="G2" s="14"/>
      <c r="H2" s="14"/>
      <c r="I2" s="14"/>
      <c r="J2" s="62" t="s">
        <v>1573</v>
      </c>
    </row>
    <row r="3" spans="1:10" s="34" customFormat="1" ht="12.75" customHeight="1">
      <c r="A3" s="97"/>
      <c r="B3" s="1179" t="s">
        <v>1574</v>
      </c>
      <c r="C3" s="1166"/>
      <c r="D3" s="1162"/>
      <c r="E3" s="98"/>
      <c r="F3" s="97"/>
      <c r="G3" s="1179" t="s">
        <v>1575</v>
      </c>
      <c r="H3" s="1166"/>
      <c r="I3" s="1162"/>
      <c r="J3" s="98"/>
    </row>
    <row r="4" spans="1:10" s="34" customFormat="1" ht="12.75" customHeight="1">
      <c r="A4" s="106" t="s">
        <v>1576</v>
      </c>
      <c r="B4" s="15" t="s">
        <v>1577</v>
      </c>
      <c r="C4" s="95" t="s">
        <v>1578</v>
      </c>
      <c r="D4" s="149" t="s">
        <v>1579</v>
      </c>
      <c r="E4" s="229" t="s">
        <v>1580</v>
      </c>
      <c r="F4" s="106" t="s">
        <v>1576</v>
      </c>
      <c r="G4" s="15" t="s">
        <v>1577</v>
      </c>
      <c r="H4" s="95" t="s">
        <v>1578</v>
      </c>
      <c r="I4" s="95" t="s">
        <v>1579</v>
      </c>
      <c r="J4" s="229" t="s">
        <v>1580</v>
      </c>
    </row>
    <row r="5" spans="1:10" s="34" customFormat="1" ht="12.75" customHeight="1">
      <c r="A5" s="106" t="s">
        <v>1521</v>
      </c>
      <c r="B5" s="165" t="s">
        <v>1581</v>
      </c>
      <c r="C5" s="96" t="s">
        <v>1581</v>
      </c>
      <c r="D5" s="46" t="s">
        <v>1582</v>
      </c>
      <c r="E5" s="229" t="s">
        <v>1525</v>
      </c>
      <c r="F5" s="106" t="s">
        <v>1521</v>
      </c>
      <c r="G5" s="44" t="s">
        <v>1581</v>
      </c>
      <c r="H5" s="96" t="s">
        <v>1581</v>
      </c>
      <c r="I5" s="229" t="s">
        <v>1582</v>
      </c>
      <c r="J5" s="229" t="s">
        <v>1525</v>
      </c>
    </row>
    <row r="6" spans="1:10" s="34" customFormat="1" ht="12.75" customHeight="1">
      <c r="A6" s="99"/>
      <c r="B6" s="170" t="s">
        <v>1538</v>
      </c>
      <c r="C6" s="234" t="s">
        <v>1583</v>
      </c>
      <c r="D6" s="48" t="s">
        <v>1584</v>
      </c>
      <c r="E6" s="100"/>
      <c r="F6" s="99"/>
      <c r="G6" s="23" t="s">
        <v>1538</v>
      </c>
      <c r="H6" s="234" t="s">
        <v>1583</v>
      </c>
      <c r="I6" s="234" t="s">
        <v>1584</v>
      </c>
      <c r="J6" s="100"/>
    </row>
    <row r="7" spans="1:10" s="34" customFormat="1" ht="16.5" customHeight="1">
      <c r="A7" s="359" t="s">
        <v>34</v>
      </c>
      <c r="B7" s="586">
        <v>36360</v>
      </c>
      <c r="C7" s="586">
        <v>6271375</v>
      </c>
      <c r="D7" s="587">
        <v>171802045</v>
      </c>
      <c r="E7" s="463">
        <v>2007</v>
      </c>
      <c r="F7" s="359">
        <v>2007</v>
      </c>
      <c r="G7" s="588">
        <v>2427</v>
      </c>
      <c r="H7" s="589">
        <v>360726</v>
      </c>
      <c r="I7" s="589">
        <v>1489595</v>
      </c>
      <c r="J7" s="359" t="s">
        <v>34</v>
      </c>
    </row>
    <row r="8" spans="1:10" s="34" customFormat="1" ht="16.5" customHeight="1">
      <c r="A8" s="359" t="s">
        <v>1236</v>
      </c>
      <c r="B8" s="586">
        <v>36153</v>
      </c>
      <c r="C8" s="586">
        <v>6074876</v>
      </c>
      <c r="D8" s="587">
        <v>126025246</v>
      </c>
      <c r="E8" s="463">
        <v>2008</v>
      </c>
      <c r="F8" s="359">
        <v>2008</v>
      </c>
      <c r="G8" s="588">
        <v>1782</v>
      </c>
      <c r="H8" s="589">
        <v>315586</v>
      </c>
      <c r="I8" s="589">
        <v>1233091</v>
      </c>
      <c r="J8" s="359" t="s">
        <v>1236</v>
      </c>
    </row>
    <row r="9" spans="1:10" s="34" customFormat="1" ht="16.5" customHeight="1">
      <c r="A9" s="359" t="s">
        <v>35</v>
      </c>
      <c r="B9" s="590">
        <v>31611</v>
      </c>
      <c r="C9" s="590">
        <v>5238985</v>
      </c>
      <c r="D9" s="591">
        <v>137486060</v>
      </c>
      <c r="E9" s="463">
        <v>2009</v>
      </c>
      <c r="F9" s="359">
        <v>2009</v>
      </c>
      <c r="G9" s="588">
        <v>1948</v>
      </c>
      <c r="H9" s="589">
        <v>326012</v>
      </c>
      <c r="I9" s="589">
        <v>1208906</v>
      </c>
      <c r="J9" s="359" t="s">
        <v>35</v>
      </c>
    </row>
    <row r="10" spans="1:10" s="34" customFormat="1" ht="16.5" customHeight="1">
      <c r="A10" s="359" t="s">
        <v>36</v>
      </c>
      <c r="B10" s="590">
        <v>31127</v>
      </c>
      <c r="C10" s="590">
        <v>5530114</v>
      </c>
      <c r="D10" s="591">
        <v>119684104</v>
      </c>
      <c r="E10" s="463">
        <v>2010</v>
      </c>
      <c r="F10" s="359">
        <v>2010</v>
      </c>
      <c r="G10" s="588">
        <v>2312</v>
      </c>
      <c r="H10" s="589">
        <v>362047</v>
      </c>
      <c r="I10" s="589">
        <v>1020985</v>
      </c>
      <c r="J10" s="359" t="s">
        <v>36</v>
      </c>
    </row>
    <row r="11" spans="1:10" s="169" customFormat="1" ht="16.5" customHeight="1">
      <c r="A11" s="592" t="s">
        <v>37</v>
      </c>
      <c r="B11" s="593">
        <f>SUM(B12:B32)</f>
        <v>29508</v>
      </c>
      <c r="C11" s="593">
        <f>SUM(C12:C32)</f>
        <v>4943852</v>
      </c>
      <c r="D11" s="594">
        <f>SUM(D12:D32)</f>
        <v>133382877</v>
      </c>
      <c r="E11" s="595">
        <v>2011</v>
      </c>
      <c r="F11" s="592">
        <v>2011</v>
      </c>
      <c r="G11" s="596">
        <f>SUM(G12:G22)</f>
        <v>2375</v>
      </c>
      <c r="H11" s="594">
        <f>SUM(H12:H22)</f>
        <v>322646</v>
      </c>
      <c r="I11" s="594">
        <f>SUM(I12:I22)</f>
        <v>837458</v>
      </c>
      <c r="J11" s="592" t="s">
        <v>37</v>
      </c>
    </row>
    <row r="12" spans="1:10" s="34" customFormat="1" ht="16.5" customHeight="1">
      <c r="A12" s="597" t="s">
        <v>1585</v>
      </c>
      <c r="B12" s="590">
        <v>6929</v>
      </c>
      <c r="C12" s="590">
        <v>1276002</v>
      </c>
      <c r="D12" s="589">
        <v>58840265</v>
      </c>
      <c r="E12" s="463" t="s">
        <v>1586</v>
      </c>
      <c r="F12" s="598" t="s">
        <v>1587</v>
      </c>
      <c r="G12" s="588">
        <v>241</v>
      </c>
      <c r="H12" s="589">
        <v>23379</v>
      </c>
      <c r="I12" s="589">
        <v>180</v>
      </c>
      <c r="J12" s="599" t="s">
        <v>1588</v>
      </c>
    </row>
    <row r="13" spans="1:10" s="34" customFormat="1" ht="16.5" customHeight="1">
      <c r="A13" s="597" t="s">
        <v>1312</v>
      </c>
      <c r="B13" s="590">
        <v>2632</v>
      </c>
      <c r="C13" s="590">
        <v>447210</v>
      </c>
      <c r="D13" s="589">
        <v>10060248</v>
      </c>
      <c r="E13" s="463" t="s">
        <v>1589</v>
      </c>
      <c r="F13" s="598" t="s">
        <v>1590</v>
      </c>
      <c r="G13" s="588">
        <v>363</v>
      </c>
      <c r="H13" s="589">
        <v>60977</v>
      </c>
      <c r="I13" s="589">
        <v>219224</v>
      </c>
      <c r="J13" s="599" t="s">
        <v>1591</v>
      </c>
    </row>
    <row r="14" spans="1:10" s="34" customFormat="1" ht="16.5" customHeight="1">
      <c r="A14" s="597" t="s">
        <v>1313</v>
      </c>
      <c r="B14" s="590">
        <v>1442</v>
      </c>
      <c r="C14" s="590">
        <v>234177</v>
      </c>
      <c r="D14" s="589">
        <v>2369709</v>
      </c>
      <c r="E14" s="463" t="s">
        <v>1592</v>
      </c>
      <c r="F14" s="598" t="s">
        <v>1593</v>
      </c>
      <c r="G14" s="588">
        <v>363</v>
      </c>
      <c r="H14" s="589">
        <v>45408</v>
      </c>
      <c r="I14" s="589">
        <v>13793</v>
      </c>
      <c r="J14" s="600" t="s">
        <v>1594</v>
      </c>
    </row>
    <row r="15" spans="1:10" s="34" customFormat="1" ht="16.5" customHeight="1">
      <c r="A15" s="597" t="s">
        <v>1314</v>
      </c>
      <c r="B15" s="590">
        <v>1447</v>
      </c>
      <c r="C15" s="590">
        <v>217451</v>
      </c>
      <c r="D15" s="589">
        <v>1858689</v>
      </c>
      <c r="E15" s="463" t="s">
        <v>1595</v>
      </c>
      <c r="F15" s="598" t="s">
        <v>1596</v>
      </c>
      <c r="G15" s="588">
        <v>221</v>
      </c>
      <c r="H15" s="589">
        <v>27835</v>
      </c>
      <c r="I15" s="589">
        <v>485</v>
      </c>
      <c r="J15" s="600" t="s">
        <v>1597</v>
      </c>
    </row>
    <row r="16" spans="1:10" s="34" customFormat="1" ht="16.5" customHeight="1">
      <c r="A16" s="597" t="s">
        <v>1315</v>
      </c>
      <c r="B16" s="590">
        <v>1308</v>
      </c>
      <c r="C16" s="590">
        <v>213066</v>
      </c>
      <c r="D16" s="589">
        <v>2799133</v>
      </c>
      <c r="E16" s="463" t="s">
        <v>1598</v>
      </c>
      <c r="F16" s="598" t="s">
        <v>1599</v>
      </c>
      <c r="G16" s="588"/>
      <c r="H16" s="589"/>
      <c r="I16" s="589"/>
      <c r="J16" s="599"/>
    </row>
    <row r="17" spans="1:11" s="34" customFormat="1" ht="16.5" customHeight="1">
      <c r="A17" s="597" t="s">
        <v>1316</v>
      </c>
      <c r="B17" s="590">
        <v>100</v>
      </c>
      <c r="C17" s="590">
        <v>12394</v>
      </c>
      <c r="D17" s="589">
        <v>29</v>
      </c>
      <c r="E17" s="463" t="s">
        <v>1600</v>
      </c>
      <c r="F17" s="601"/>
      <c r="G17" s="588"/>
      <c r="H17" s="589"/>
      <c r="I17" s="589"/>
      <c r="J17" s="599"/>
      <c r="K17" s="34" t="s">
        <v>1599</v>
      </c>
    </row>
    <row r="18" spans="1:10" s="34" customFormat="1" ht="16.5" customHeight="1">
      <c r="A18" s="597" t="s">
        <v>1318</v>
      </c>
      <c r="B18" s="590">
        <v>102</v>
      </c>
      <c r="C18" s="590">
        <v>12455</v>
      </c>
      <c r="D18" s="589">
        <v>9853</v>
      </c>
      <c r="E18" s="463" t="s">
        <v>1601</v>
      </c>
      <c r="F18" s="598" t="s">
        <v>1602</v>
      </c>
      <c r="G18" s="588">
        <v>241</v>
      </c>
      <c r="H18" s="589">
        <v>24636</v>
      </c>
      <c r="I18" s="589">
        <v>400</v>
      </c>
      <c r="J18" s="599" t="s">
        <v>1603</v>
      </c>
    </row>
    <row r="19" spans="1:10" s="34" customFormat="1" ht="16.5" customHeight="1">
      <c r="A19" s="597" t="s">
        <v>1319</v>
      </c>
      <c r="B19" s="590">
        <v>100</v>
      </c>
      <c r="C19" s="590">
        <v>9427</v>
      </c>
      <c r="D19" s="589">
        <v>12806</v>
      </c>
      <c r="E19" s="463" t="s">
        <v>1604</v>
      </c>
      <c r="F19" s="598" t="s">
        <v>1605</v>
      </c>
      <c r="G19" s="588">
        <v>363</v>
      </c>
      <c r="H19" s="589">
        <v>64769</v>
      </c>
      <c r="I19" s="589">
        <v>575311</v>
      </c>
      <c r="J19" s="599" t="s">
        <v>1606</v>
      </c>
    </row>
    <row r="20" spans="1:10" s="34" customFormat="1" ht="16.5" customHeight="1">
      <c r="A20" s="597" t="s">
        <v>1320</v>
      </c>
      <c r="B20" s="590">
        <v>346</v>
      </c>
      <c r="C20" s="590">
        <v>44006</v>
      </c>
      <c r="D20" s="589">
        <v>378681</v>
      </c>
      <c r="E20" s="463" t="s">
        <v>1607</v>
      </c>
      <c r="F20" s="598" t="s">
        <v>1608</v>
      </c>
      <c r="G20" s="588">
        <v>362</v>
      </c>
      <c r="H20" s="589">
        <v>46643</v>
      </c>
      <c r="I20" s="589">
        <v>28065</v>
      </c>
      <c r="J20" s="600" t="s">
        <v>1609</v>
      </c>
    </row>
    <row r="21" spans="1:10" s="34" customFormat="1" ht="16.5" customHeight="1">
      <c r="A21" s="597" t="s">
        <v>1321</v>
      </c>
      <c r="B21" s="590">
        <v>348</v>
      </c>
      <c r="C21" s="590">
        <v>36273</v>
      </c>
      <c r="D21" s="589">
        <v>31771</v>
      </c>
      <c r="E21" s="463" t="s">
        <v>1610</v>
      </c>
      <c r="F21" s="598" t="s">
        <v>1611</v>
      </c>
      <c r="G21" s="588">
        <v>221</v>
      </c>
      <c r="H21" s="589">
        <v>28999</v>
      </c>
      <c r="I21" s="602">
        <v>0</v>
      </c>
      <c r="J21" s="600" t="s">
        <v>1612</v>
      </c>
    </row>
    <row r="22" spans="1:10" s="34" customFormat="1" ht="16.5" customHeight="1">
      <c r="A22" s="359"/>
      <c r="B22" s="590"/>
      <c r="C22" s="590"/>
      <c r="D22" s="603"/>
      <c r="E22" s="463"/>
      <c r="F22" s="604" t="s">
        <v>1599</v>
      </c>
      <c r="G22" s="588" t="s">
        <v>1599</v>
      </c>
      <c r="H22" s="589" t="s">
        <v>1599</v>
      </c>
      <c r="I22" s="589" t="s">
        <v>1599</v>
      </c>
      <c r="J22" s="605" t="s">
        <v>1613</v>
      </c>
    </row>
    <row r="23" spans="1:9" s="34" customFormat="1" ht="16.5" customHeight="1">
      <c r="A23" s="597" t="s">
        <v>1614</v>
      </c>
      <c r="B23" s="590">
        <v>6930</v>
      </c>
      <c r="C23" s="590">
        <v>1246021</v>
      </c>
      <c r="D23" s="589">
        <v>36939293</v>
      </c>
      <c r="E23" s="463" t="s">
        <v>1615</v>
      </c>
      <c r="F23" s="69"/>
      <c r="I23" s="14" t="s">
        <v>1154</v>
      </c>
    </row>
    <row r="24" spans="1:5" s="34" customFormat="1" ht="16.5" customHeight="1">
      <c r="A24" s="597" t="s">
        <v>1323</v>
      </c>
      <c r="B24" s="590">
        <v>2633</v>
      </c>
      <c r="C24" s="590">
        <v>456090</v>
      </c>
      <c r="D24" s="589">
        <v>11455640</v>
      </c>
      <c r="E24" s="463" t="s">
        <v>1616</v>
      </c>
    </row>
    <row r="25" spans="1:10" s="34" customFormat="1" ht="16.5" customHeight="1">
      <c r="A25" s="597" t="s">
        <v>1324</v>
      </c>
      <c r="B25" s="590">
        <v>1440</v>
      </c>
      <c r="C25" s="590">
        <v>226156</v>
      </c>
      <c r="D25" s="589">
        <v>3521209</v>
      </c>
      <c r="E25" s="463" t="s">
        <v>1617</v>
      </c>
      <c r="F25" s="101"/>
      <c r="G25" s="101"/>
      <c r="H25" s="101"/>
      <c r="I25" s="101"/>
      <c r="J25" s="101"/>
    </row>
    <row r="26" spans="1:10" s="34" customFormat="1" ht="16.5" customHeight="1">
      <c r="A26" s="597" t="s">
        <v>1325</v>
      </c>
      <c r="B26" s="590">
        <v>1442</v>
      </c>
      <c r="C26" s="590">
        <v>199330</v>
      </c>
      <c r="D26" s="589">
        <v>2752993</v>
      </c>
      <c r="E26" s="463" t="s">
        <v>1618</v>
      </c>
      <c r="F26" s="101"/>
      <c r="G26" s="101"/>
      <c r="H26" s="101"/>
      <c r="I26" s="101"/>
      <c r="J26" s="101"/>
    </row>
    <row r="27" spans="1:10" s="34" customFormat="1" ht="16.5" customHeight="1">
      <c r="A27" s="597" t="s">
        <v>1326</v>
      </c>
      <c r="B27" s="590">
        <v>1313</v>
      </c>
      <c r="C27" s="590">
        <v>211697</v>
      </c>
      <c r="D27" s="589">
        <v>1958333</v>
      </c>
      <c r="E27" s="463" t="s">
        <v>1619</v>
      </c>
      <c r="F27" s="101"/>
      <c r="G27" s="101"/>
      <c r="H27" s="101"/>
      <c r="I27" s="101"/>
      <c r="J27" s="101"/>
    </row>
    <row r="28" spans="1:10" s="34" customFormat="1" ht="16.5" customHeight="1">
      <c r="A28" s="597" t="s">
        <v>1327</v>
      </c>
      <c r="B28" s="590">
        <v>100</v>
      </c>
      <c r="C28" s="590">
        <v>10474</v>
      </c>
      <c r="D28" s="589">
        <v>5897</v>
      </c>
      <c r="E28" s="463" t="s">
        <v>1620</v>
      </c>
      <c r="F28" s="101"/>
      <c r="G28" s="101"/>
      <c r="H28" s="101"/>
      <c r="I28" s="101"/>
      <c r="J28" s="101"/>
    </row>
    <row r="29" spans="1:10" s="34" customFormat="1" ht="16.5" customHeight="1">
      <c r="A29" s="597" t="s">
        <v>1328</v>
      </c>
      <c r="B29" s="590">
        <v>102</v>
      </c>
      <c r="C29" s="590">
        <v>11882</v>
      </c>
      <c r="D29" s="589">
        <v>64702</v>
      </c>
      <c r="E29" s="463" t="s">
        <v>1621</v>
      </c>
      <c r="F29" s="101"/>
      <c r="G29" s="101"/>
      <c r="H29" s="101"/>
      <c r="I29" s="101"/>
      <c r="J29" s="101"/>
    </row>
    <row r="30" spans="1:10" s="34" customFormat="1" ht="16.5" customHeight="1">
      <c r="A30" s="597" t="s">
        <v>1329</v>
      </c>
      <c r="B30" s="606">
        <v>100</v>
      </c>
      <c r="C30" s="606">
        <v>8801</v>
      </c>
      <c r="D30" s="589">
        <v>11</v>
      </c>
      <c r="E30" s="463" t="s">
        <v>1622</v>
      </c>
      <c r="F30" s="101"/>
      <c r="G30" s="101"/>
      <c r="H30" s="101"/>
      <c r="I30" s="101"/>
      <c r="J30" s="101"/>
    </row>
    <row r="31" spans="1:10" s="34" customFormat="1" ht="16.5" customHeight="1">
      <c r="A31" s="597" t="s">
        <v>1330</v>
      </c>
      <c r="B31" s="590">
        <v>346</v>
      </c>
      <c r="C31" s="590">
        <v>36270</v>
      </c>
      <c r="D31" s="589">
        <v>323610</v>
      </c>
      <c r="E31" s="463" t="s">
        <v>1623</v>
      </c>
      <c r="F31" s="101"/>
      <c r="G31" s="101"/>
      <c r="H31" s="101"/>
      <c r="I31" s="101"/>
      <c r="J31" s="101"/>
    </row>
    <row r="32" spans="1:10" s="34" customFormat="1" ht="16.5" customHeight="1">
      <c r="A32" s="597" t="s">
        <v>1331</v>
      </c>
      <c r="B32" s="590">
        <v>348</v>
      </c>
      <c r="C32" s="590">
        <v>34670</v>
      </c>
      <c r="D32" s="589">
        <v>5</v>
      </c>
      <c r="E32" s="463" t="s">
        <v>1624</v>
      </c>
      <c r="F32" s="101"/>
      <c r="G32" s="101"/>
      <c r="H32" s="101"/>
      <c r="I32" s="101"/>
      <c r="J32" s="101"/>
    </row>
    <row r="33" spans="1:5" s="34" customFormat="1" ht="13.5" customHeight="1">
      <c r="A33" s="61" t="s">
        <v>1625</v>
      </c>
      <c r="B33" s="236"/>
      <c r="C33" s="236"/>
      <c r="D33" s="61"/>
      <c r="E33" s="61"/>
    </row>
    <row r="34" s="34" customFormat="1" ht="13.5" customHeight="1">
      <c r="A34" s="85" t="s">
        <v>38</v>
      </c>
    </row>
    <row r="35" spans="1:4" s="34" customFormat="1" ht="13.5" customHeight="1">
      <c r="A35" s="34" t="s">
        <v>39</v>
      </c>
      <c r="B35" s="298"/>
      <c r="C35" s="298"/>
      <c r="D35" s="34" t="s">
        <v>694</v>
      </c>
    </row>
    <row r="36" spans="1:10" s="34" customFormat="1" ht="12.75" customHeight="1">
      <c r="A36" s="80"/>
      <c r="B36" s="80"/>
      <c r="C36" s="80"/>
      <c r="D36" s="101"/>
      <c r="E36" s="101"/>
      <c r="F36" s="101"/>
      <c r="G36" s="101"/>
      <c r="H36" s="101"/>
      <c r="I36" s="101"/>
      <c r="J36" s="101"/>
    </row>
    <row r="37" spans="1:10" s="14" customFormat="1" ht="19.5" customHeight="1">
      <c r="A37" s="80"/>
      <c r="B37" s="80"/>
      <c r="C37" s="80"/>
      <c r="D37" s="101"/>
      <c r="E37" s="101"/>
      <c r="F37" s="101"/>
      <c r="G37" s="101"/>
      <c r="H37" s="101"/>
      <c r="I37" s="101"/>
      <c r="J37" s="101"/>
    </row>
    <row r="38" spans="1:10" s="34" customFormat="1" ht="18" customHeight="1">
      <c r="A38" s="101"/>
      <c r="B38" s="101"/>
      <c r="C38" s="101"/>
      <c r="D38" s="101"/>
      <c r="E38" s="101"/>
      <c r="F38" s="101"/>
      <c r="G38" s="101"/>
      <c r="H38" s="101"/>
      <c r="I38" s="101"/>
      <c r="J38" s="101"/>
    </row>
  </sheetData>
  <sheetProtection/>
  <mergeCells count="3">
    <mergeCell ref="A1:J1"/>
    <mergeCell ref="B3:D3"/>
    <mergeCell ref="G3:I3"/>
  </mergeCells>
  <printOptions horizontalCentered="1" verticalCentered="1"/>
  <pageMargins left="0.35433070866141736" right="0.07874015748031496" top="0.07874015748031496" bottom="0.07874015748031496" header="0.07874015748031496" footer="0.1968503937007874"/>
  <pageSetup horizontalDpi="600" verticalDpi="600" orientation="landscape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J34"/>
  <sheetViews>
    <sheetView showZeros="0" zoomScalePageLayoutView="0" workbookViewId="0" topLeftCell="A1">
      <selection activeCell="A3" sqref="A3"/>
    </sheetView>
  </sheetViews>
  <sheetFormatPr defaultColWidth="8.88671875" defaultRowHeight="13.5"/>
  <cols>
    <col min="1" max="1" width="9.5546875" style="80" customWidth="1"/>
    <col min="2" max="2" width="12.4453125" style="80" customWidth="1"/>
    <col min="3" max="3" width="12.88671875" style="80" customWidth="1"/>
    <col min="4" max="4" width="12.5546875" style="80" customWidth="1"/>
    <col min="5" max="5" width="13.4453125" style="80" customWidth="1"/>
    <col min="6" max="6" width="11.21484375" style="80" customWidth="1"/>
    <col min="7" max="8" width="11.3359375" style="80" customWidth="1"/>
    <col min="9" max="9" width="11.88671875" style="80" customWidth="1"/>
    <col min="10" max="10" width="15.6640625" style="80" customWidth="1"/>
    <col min="11" max="16384" width="8.88671875" style="80" customWidth="1"/>
  </cols>
  <sheetData>
    <row r="1" spans="1:10" ht="28.5" customHeight="1">
      <c r="A1" s="1110" t="s">
        <v>1626</v>
      </c>
      <c r="B1" s="1110"/>
      <c r="C1" s="1110"/>
      <c r="D1" s="1110"/>
      <c r="E1" s="1110"/>
      <c r="F1" s="1110"/>
      <c r="G1" s="1110"/>
      <c r="H1" s="1110"/>
      <c r="I1" s="1110"/>
      <c r="J1" s="1110"/>
    </row>
    <row r="2" spans="1:9" s="14" customFormat="1" ht="15" customHeight="1">
      <c r="A2" s="14" t="s">
        <v>1667</v>
      </c>
      <c r="I2" s="14" t="s">
        <v>1627</v>
      </c>
    </row>
    <row r="3" spans="1:10" s="14" customFormat="1" ht="16.5" customHeight="1">
      <c r="A3" s="87"/>
      <c r="B3" s="1200" t="s">
        <v>1574</v>
      </c>
      <c r="C3" s="1201"/>
      <c r="D3" s="1202"/>
      <c r="E3" s="347"/>
      <c r="F3" s="345"/>
      <c r="G3" s="1200" t="s">
        <v>1575</v>
      </c>
      <c r="H3" s="1201"/>
      <c r="I3" s="1202"/>
      <c r="J3" s="94"/>
    </row>
    <row r="4" spans="1:10" s="14" customFormat="1" ht="12" customHeight="1">
      <c r="A4" s="239" t="s">
        <v>1628</v>
      </c>
      <c r="B4" s="15" t="s">
        <v>1577</v>
      </c>
      <c r="C4" s="95" t="s">
        <v>1578</v>
      </c>
      <c r="D4" s="95" t="s">
        <v>1579</v>
      </c>
      <c r="E4" s="238" t="s">
        <v>1580</v>
      </c>
      <c r="F4" s="239" t="s">
        <v>1629</v>
      </c>
      <c r="G4" s="15" t="s">
        <v>1577</v>
      </c>
      <c r="H4" s="95" t="s">
        <v>1578</v>
      </c>
      <c r="I4" s="95" t="s">
        <v>1579</v>
      </c>
      <c r="J4" s="33" t="s">
        <v>1580</v>
      </c>
    </row>
    <row r="5" spans="1:10" s="14" customFormat="1" ht="11.25" customHeight="1">
      <c r="A5" s="239" t="s">
        <v>1521</v>
      </c>
      <c r="B5" s="44" t="s">
        <v>1581</v>
      </c>
      <c r="C5" s="96" t="s">
        <v>1581</v>
      </c>
      <c r="D5" s="229" t="s">
        <v>1582</v>
      </c>
      <c r="E5" s="33" t="s">
        <v>1630</v>
      </c>
      <c r="F5" s="239" t="s">
        <v>1521</v>
      </c>
      <c r="G5" s="44" t="s">
        <v>1581</v>
      </c>
      <c r="H5" s="96" t="s">
        <v>1581</v>
      </c>
      <c r="I5" s="229" t="s">
        <v>1582</v>
      </c>
      <c r="J5" s="33" t="s">
        <v>1525</v>
      </c>
    </row>
    <row r="6" spans="1:10" s="14" customFormat="1" ht="13.5" customHeight="1">
      <c r="A6" s="89"/>
      <c r="B6" s="23" t="s">
        <v>1538</v>
      </c>
      <c r="C6" s="234" t="s">
        <v>1583</v>
      </c>
      <c r="D6" s="234" t="s">
        <v>1584</v>
      </c>
      <c r="E6" s="24"/>
      <c r="F6" s="89"/>
      <c r="G6" s="23" t="s">
        <v>1538</v>
      </c>
      <c r="H6" s="234" t="s">
        <v>1583</v>
      </c>
      <c r="I6" s="234" t="s">
        <v>1584</v>
      </c>
      <c r="J6" s="461"/>
    </row>
    <row r="7" spans="1:10" s="14" customFormat="1" ht="21" customHeight="1">
      <c r="A7" s="359" t="s">
        <v>34</v>
      </c>
      <c r="B7" s="588">
        <v>24506</v>
      </c>
      <c r="C7" s="589">
        <v>3202837</v>
      </c>
      <c r="D7" s="589">
        <v>39912834</v>
      </c>
      <c r="E7" s="359">
        <v>2007</v>
      </c>
      <c r="F7" s="359">
        <v>2007</v>
      </c>
      <c r="G7" s="607">
        <v>416</v>
      </c>
      <c r="H7" s="589">
        <v>38133</v>
      </c>
      <c r="I7" s="589">
        <v>275849</v>
      </c>
      <c r="J7" s="359" t="s">
        <v>34</v>
      </c>
    </row>
    <row r="8" spans="1:10" s="14" customFormat="1" ht="21" customHeight="1">
      <c r="A8" s="359" t="s">
        <v>1236</v>
      </c>
      <c r="B8" s="588">
        <v>27658</v>
      </c>
      <c r="C8" s="589">
        <v>3516154</v>
      </c>
      <c r="D8" s="589">
        <v>25772993</v>
      </c>
      <c r="E8" s="359">
        <v>2008</v>
      </c>
      <c r="F8" s="359">
        <v>2008</v>
      </c>
      <c r="G8" s="607">
        <v>336</v>
      </c>
      <c r="H8" s="589">
        <v>41960</v>
      </c>
      <c r="I8" s="589">
        <v>148533</v>
      </c>
      <c r="J8" s="359" t="s">
        <v>1236</v>
      </c>
    </row>
    <row r="9" spans="1:10" s="14" customFormat="1" ht="21" customHeight="1">
      <c r="A9" s="359" t="s">
        <v>35</v>
      </c>
      <c r="B9" s="588">
        <v>23282</v>
      </c>
      <c r="C9" s="589">
        <v>3113370</v>
      </c>
      <c r="D9" s="589">
        <v>18833493</v>
      </c>
      <c r="E9" s="359">
        <v>2009</v>
      </c>
      <c r="F9" s="359">
        <v>2009</v>
      </c>
      <c r="G9" s="607">
        <v>453</v>
      </c>
      <c r="H9" s="589">
        <v>42908</v>
      </c>
      <c r="I9" s="589">
        <v>122435</v>
      </c>
      <c r="J9" s="359" t="s">
        <v>35</v>
      </c>
    </row>
    <row r="10" spans="1:10" s="14" customFormat="1" ht="21" customHeight="1">
      <c r="A10" s="359" t="s">
        <v>36</v>
      </c>
      <c r="B10" s="588">
        <v>22009</v>
      </c>
      <c r="C10" s="589">
        <v>3106659</v>
      </c>
      <c r="D10" s="589">
        <v>19652690</v>
      </c>
      <c r="E10" s="359">
        <v>2010</v>
      </c>
      <c r="F10" s="359">
        <v>2010</v>
      </c>
      <c r="G10" s="607">
        <v>313</v>
      </c>
      <c r="H10" s="589">
        <v>30521</v>
      </c>
      <c r="I10" s="589">
        <v>62763</v>
      </c>
      <c r="J10" s="359" t="s">
        <v>36</v>
      </c>
    </row>
    <row r="11" spans="1:10" s="123" customFormat="1" ht="21" customHeight="1">
      <c r="A11" s="592" t="s">
        <v>1476</v>
      </c>
      <c r="B11" s="596">
        <f>SUM(B12:B30)</f>
        <v>23412</v>
      </c>
      <c r="C11" s="594">
        <f>SUM(C12:C30)</f>
        <v>3323824</v>
      </c>
      <c r="D11" s="594">
        <f>SUM(D12:D30)</f>
        <v>18820720</v>
      </c>
      <c r="E11" s="592">
        <v>2011</v>
      </c>
      <c r="F11" s="592">
        <v>2011</v>
      </c>
      <c r="G11" s="660">
        <f>SUM(G12:G14)</f>
        <v>309</v>
      </c>
      <c r="H11" s="594">
        <f>SUM(H12:H14)</f>
        <v>29611</v>
      </c>
      <c r="I11" s="594">
        <f>SUM(I12:I14)</f>
        <v>30403</v>
      </c>
      <c r="J11" s="592" t="s">
        <v>1476</v>
      </c>
    </row>
    <row r="12" spans="1:10" s="14" customFormat="1" ht="21" customHeight="1">
      <c r="A12" s="608" t="s">
        <v>1311</v>
      </c>
      <c r="B12" s="609">
        <v>6834</v>
      </c>
      <c r="C12" s="610">
        <v>1018470</v>
      </c>
      <c r="D12" s="611">
        <v>8416772</v>
      </c>
      <c r="E12" s="359" t="s">
        <v>1586</v>
      </c>
      <c r="F12" s="612" t="s">
        <v>1631</v>
      </c>
      <c r="G12" s="613">
        <v>154</v>
      </c>
      <c r="H12" s="611">
        <v>14397</v>
      </c>
      <c r="I12" s="611">
        <v>15617</v>
      </c>
      <c r="J12" s="469" t="s">
        <v>1632</v>
      </c>
    </row>
    <row r="13" spans="1:10" s="14" customFormat="1" ht="21" customHeight="1">
      <c r="A13" s="608" t="s">
        <v>1633</v>
      </c>
      <c r="B13" s="609">
        <v>272</v>
      </c>
      <c r="C13" s="610">
        <v>33605</v>
      </c>
      <c r="D13" s="611">
        <v>162954</v>
      </c>
      <c r="E13" s="359" t="s">
        <v>1589</v>
      </c>
      <c r="F13" s="612"/>
      <c r="G13" s="613"/>
      <c r="H13" s="611"/>
      <c r="I13" s="611"/>
      <c r="J13" s="469"/>
    </row>
    <row r="14" spans="1:10" s="14" customFormat="1" ht="21" customHeight="1">
      <c r="A14" s="608" t="s">
        <v>1313</v>
      </c>
      <c r="B14" s="609">
        <v>1397</v>
      </c>
      <c r="C14" s="610">
        <v>191024</v>
      </c>
      <c r="D14" s="611">
        <v>1509611</v>
      </c>
      <c r="E14" s="359" t="s">
        <v>1592</v>
      </c>
      <c r="F14" s="614" t="s">
        <v>1634</v>
      </c>
      <c r="G14" s="613">
        <v>155</v>
      </c>
      <c r="H14" s="611">
        <v>15214</v>
      </c>
      <c r="I14" s="611">
        <v>14786</v>
      </c>
      <c r="J14" s="481" t="s">
        <v>1635</v>
      </c>
    </row>
    <row r="15" spans="1:8" s="14" customFormat="1" ht="21" customHeight="1">
      <c r="A15" s="608" t="s">
        <v>1314</v>
      </c>
      <c r="B15" s="609">
        <v>1444</v>
      </c>
      <c r="C15" s="610">
        <v>207061</v>
      </c>
      <c r="D15" s="611">
        <v>1217003</v>
      </c>
      <c r="E15" s="359" t="s">
        <v>1595</v>
      </c>
      <c r="F15" s="69"/>
      <c r="H15" s="14" t="s">
        <v>1154</v>
      </c>
    </row>
    <row r="16" spans="1:10" s="14" customFormat="1" ht="21" customHeight="1">
      <c r="A16" s="608" t="s">
        <v>1315</v>
      </c>
      <c r="B16" s="609">
        <v>1088</v>
      </c>
      <c r="C16" s="610">
        <v>154938</v>
      </c>
      <c r="D16" s="611">
        <v>1133603</v>
      </c>
      <c r="E16" s="359" t="s">
        <v>1598</v>
      </c>
      <c r="F16" s="80"/>
      <c r="G16" s="80"/>
      <c r="H16" s="80"/>
      <c r="I16" s="80"/>
      <c r="J16" s="34"/>
    </row>
    <row r="17" spans="1:10" s="14" customFormat="1" ht="21" customHeight="1">
      <c r="A17" s="608" t="s">
        <v>1636</v>
      </c>
      <c r="B17" s="609">
        <v>95</v>
      </c>
      <c r="C17" s="610">
        <v>10308</v>
      </c>
      <c r="D17" s="611">
        <v>53</v>
      </c>
      <c r="E17" s="359" t="s">
        <v>1637</v>
      </c>
      <c r="F17" s="80"/>
      <c r="G17" s="80"/>
      <c r="H17" s="80"/>
      <c r="I17" s="80"/>
      <c r="J17" s="80"/>
    </row>
    <row r="18" spans="1:10" s="14" customFormat="1" ht="21" customHeight="1">
      <c r="A18" s="608" t="s">
        <v>1638</v>
      </c>
      <c r="B18" s="609">
        <v>103</v>
      </c>
      <c r="C18" s="610">
        <v>12245</v>
      </c>
      <c r="D18" s="611">
        <v>1739</v>
      </c>
      <c r="E18" s="359" t="s">
        <v>1639</v>
      </c>
      <c r="F18" s="80"/>
      <c r="G18" s="80"/>
      <c r="H18" s="80"/>
      <c r="I18" s="80"/>
      <c r="J18" s="80"/>
    </row>
    <row r="19" spans="1:10" s="14" customFormat="1" ht="21" customHeight="1">
      <c r="A19" s="608" t="s">
        <v>1640</v>
      </c>
      <c r="B19" s="609">
        <v>137</v>
      </c>
      <c r="C19" s="610">
        <v>14058</v>
      </c>
      <c r="D19" s="611">
        <v>549</v>
      </c>
      <c r="E19" s="359" t="s">
        <v>1641</v>
      </c>
      <c r="F19" s="80"/>
      <c r="G19" s="80"/>
      <c r="H19" s="80"/>
      <c r="I19" s="80"/>
      <c r="J19" s="80"/>
    </row>
    <row r="20" spans="1:10" s="14" customFormat="1" ht="21" customHeight="1">
      <c r="A20" s="608" t="s">
        <v>1317</v>
      </c>
      <c r="B20" s="609">
        <v>340</v>
      </c>
      <c r="C20" s="610">
        <v>29878</v>
      </c>
      <c r="D20" s="611">
        <v>679</v>
      </c>
      <c r="E20" s="359" t="s">
        <v>1642</v>
      </c>
      <c r="F20" s="80"/>
      <c r="G20" s="80"/>
      <c r="H20" s="80"/>
      <c r="I20" s="80"/>
      <c r="J20" s="80"/>
    </row>
    <row r="21" spans="1:10" s="14" customFormat="1" ht="21" customHeight="1">
      <c r="A21" s="363"/>
      <c r="B21" s="504"/>
      <c r="C21" s="615"/>
      <c r="D21" s="616"/>
      <c r="E21" s="469"/>
      <c r="F21" s="80"/>
      <c r="G21" s="80"/>
      <c r="H21" s="80"/>
      <c r="I21" s="80"/>
      <c r="J21" s="80"/>
    </row>
    <row r="22" spans="1:10" s="14" customFormat="1" ht="21" customHeight="1">
      <c r="A22" s="608" t="s">
        <v>1322</v>
      </c>
      <c r="B22" s="609">
        <v>6840</v>
      </c>
      <c r="C22" s="610">
        <v>1016137</v>
      </c>
      <c r="D22" s="611">
        <v>0</v>
      </c>
      <c r="E22" s="469" t="s">
        <v>1643</v>
      </c>
      <c r="F22" s="80"/>
      <c r="G22" s="80"/>
      <c r="H22" s="80"/>
      <c r="I22" s="80"/>
      <c r="J22" s="80"/>
    </row>
    <row r="23" spans="1:10" s="14" customFormat="1" ht="21" customHeight="1">
      <c r="A23" s="608" t="s">
        <v>1323</v>
      </c>
      <c r="B23" s="609">
        <v>264</v>
      </c>
      <c r="C23" s="610">
        <v>26453</v>
      </c>
      <c r="D23" s="611">
        <v>7800</v>
      </c>
      <c r="E23" s="469" t="s">
        <v>1333</v>
      </c>
      <c r="F23" s="80"/>
      <c r="G23" s="80"/>
      <c r="H23" s="80"/>
      <c r="I23" s="80"/>
      <c r="J23" s="80"/>
    </row>
    <row r="24" spans="1:10" s="14" customFormat="1" ht="21" customHeight="1">
      <c r="A24" s="608" t="s">
        <v>1324</v>
      </c>
      <c r="B24" s="609">
        <v>1396</v>
      </c>
      <c r="C24" s="610">
        <v>199594</v>
      </c>
      <c r="D24" s="611">
        <v>3172958</v>
      </c>
      <c r="E24" s="469" t="s">
        <v>1334</v>
      </c>
      <c r="F24" s="80"/>
      <c r="G24" s="80"/>
      <c r="H24" s="80"/>
      <c r="I24" s="80"/>
      <c r="J24" s="80"/>
    </row>
    <row r="25" spans="1:10" s="14" customFormat="1" ht="21" customHeight="1">
      <c r="A25" s="608" t="s">
        <v>1325</v>
      </c>
      <c r="B25" s="609">
        <v>1443</v>
      </c>
      <c r="C25" s="610">
        <v>204373</v>
      </c>
      <c r="D25" s="611">
        <v>2242852</v>
      </c>
      <c r="E25" s="469" t="s">
        <v>1644</v>
      </c>
      <c r="F25" s="80"/>
      <c r="G25" s="80"/>
      <c r="H25" s="80"/>
      <c r="I25" s="80"/>
      <c r="J25" s="80"/>
    </row>
    <row r="26" spans="1:10" s="14" customFormat="1" ht="21" customHeight="1">
      <c r="A26" s="608" t="s">
        <v>1645</v>
      </c>
      <c r="B26" s="609">
        <v>1088</v>
      </c>
      <c r="C26" s="610">
        <v>148956</v>
      </c>
      <c r="D26" s="611">
        <v>862803</v>
      </c>
      <c r="E26" s="469" t="s">
        <v>1646</v>
      </c>
      <c r="F26" s="80"/>
      <c r="G26" s="80"/>
      <c r="H26" s="80"/>
      <c r="I26" s="80"/>
      <c r="J26" s="80"/>
    </row>
    <row r="27" spans="1:10" s="14" customFormat="1" ht="21" customHeight="1">
      <c r="A27" s="608" t="s">
        <v>1647</v>
      </c>
      <c r="B27" s="609">
        <v>95</v>
      </c>
      <c r="C27" s="610">
        <v>4557</v>
      </c>
      <c r="D27" s="611">
        <v>0</v>
      </c>
      <c r="E27" s="469" t="s">
        <v>1648</v>
      </c>
      <c r="F27" s="80"/>
      <c r="G27" s="80"/>
      <c r="H27" s="80"/>
      <c r="I27" s="80"/>
      <c r="J27" s="80"/>
    </row>
    <row r="28" spans="1:10" s="14" customFormat="1" ht="21" customHeight="1">
      <c r="A28" s="608" t="s">
        <v>1649</v>
      </c>
      <c r="B28" s="609">
        <v>103</v>
      </c>
      <c r="C28" s="610">
        <v>9376</v>
      </c>
      <c r="D28" s="611">
        <v>43351</v>
      </c>
      <c r="E28" s="469" t="s">
        <v>1650</v>
      </c>
      <c r="F28" s="80"/>
      <c r="G28" s="80"/>
      <c r="H28" s="80"/>
      <c r="I28" s="80"/>
      <c r="J28" s="80"/>
    </row>
    <row r="29" spans="1:10" s="14" customFormat="1" ht="21" customHeight="1">
      <c r="A29" s="608" t="s">
        <v>1651</v>
      </c>
      <c r="B29" s="609">
        <v>137</v>
      </c>
      <c r="C29" s="610">
        <v>11041</v>
      </c>
      <c r="D29" s="611">
        <v>0</v>
      </c>
      <c r="E29" s="469" t="s">
        <v>1652</v>
      </c>
      <c r="F29" s="80"/>
      <c r="G29" s="80"/>
      <c r="H29" s="80"/>
      <c r="I29" s="80"/>
      <c r="J29" s="80"/>
    </row>
    <row r="30" spans="1:10" s="14" customFormat="1" ht="21" customHeight="1">
      <c r="A30" s="608" t="s">
        <v>1332</v>
      </c>
      <c r="B30" s="609">
        <v>336</v>
      </c>
      <c r="C30" s="610">
        <v>31750</v>
      </c>
      <c r="D30" s="611">
        <v>47993</v>
      </c>
      <c r="E30" s="365" t="s">
        <v>1335</v>
      </c>
      <c r="F30" s="80"/>
      <c r="G30" s="80"/>
      <c r="H30" s="80"/>
      <c r="I30" s="80"/>
      <c r="J30" s="80"/>
    </row>
    <row r="31" spans="1:5" s="34" customFormat="1" ht="15.75" customHeight="1">
      <c r="A31" s="61" t="s">
        <v>1653</v>
      </c>
      <c r="B31" s="61"/>
      <c r="C31" s="61"/>
      <c r="D31" s="61"/>
      <c r="E31" s="61"/>
    </row>
    <row r="32" s="34" customFormat="1" ht="15.75" customHeight="1">
      <c r="A32" s="85" t="s">
        <v>40</v>
      </c>
    </row>
    <row r="33" s="34" customFormat="1" ht="15.75" customHeight="1">
      <c r="A33" s="34" t="s">
        <v>41</v>
      </c>
    </row>
    <row r="34" ht="14.25">
      <c r="D34" s="80" t="s">
        <v>1613</v>
      </c>
    </row>
  </sheetData>
  <sheetProtection/>
  <mergeCells count="3">
    <mergeCell ref="A1:J1"/>
    <mergeCell ref="B3:D3"/>
    <mergeCell ref="G3:I3"/>
  </mergeCells>
  <printOptions horizontalCentered="1" vertic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J23"/>
  <sheetViews>
    <sheetView zoomScalePageLayoutView="0" workbookViewId="0" topLeftCell="A1">
      <selection activeCell="A3" sqref="A3"/>
    </sheetView>
  </sheetViews>
  <sheetFormatPr defaultColWidth="7.5546875" defaultRowHeight="13.5"/>
  <cols>
    <col min="1" max="1" width="10.6640625" style="244" customWidth="1"/>
    <col min="2" max="2" width="10.10546875" style="244" customWidth="1"/>
    <col min="3" max="3" width="8.99609375" style="244" customWidth="1"/>
    <col min="4" max="4" width="9.10546875" style="244" customWidth="1"/>
    <col min="5" max="5" width="12.6640625" style="244" customWidth="1"/>
    <col min="6" max="6" width="14.21484375" style="244" customWidth="1"/>
    <col min="7" max="7" width="9.5546875" style="244" customWidth="1"/>
    <col min="8" max="8" width="8.88671875" style="244" customWidth="1"/>
    <col min="9" max="9" width="8.99609375" style="244" customWidth="1"/>
    <col min="10" max="10" width="12.5546875" style="244" customWidth="1"/>
    <col min="11" max="16384" width="7.5546875" style="244" customWidth="1"/>
  </cols>
  <sheetData>
    <row r="1" spans="1:10" s="150" customFormat="1" ht="29.25" customHeight="1">
      <c r="A1" s="1203" t="s">
        <v>1654</v>
      </c>
      <c r="B1" s="1203"/>
      <c r="C1" s="1203"/>
      <c r="D1" s="1203"/>
      <c r="E1" s="1203"/>
      <c r="F1" s="1203"/>
      <c r="G1" s="1203"/>
      <c r="H1" s="1203"/>
      <c r="I1" s="1203"/>
      <c r="J1" s="1203"/>
    </row>
    <row r="2" spans="1:10" ht="14.25" customHeight="1">
      <c r="A2" s="151" t="s">
        <v>1668</v>
      </c>
      <c r="B2" s="151"/>
      <c r="C2" s="151"/>
      <c r="D2" s="151"/>
      <c r="E2" s="151"/>
      <c r="F2" s="151"/>
      <c r="G2" s="151"/>
      <c r="H2" s="151"/>
      <c r="I2" s="151"/>
      <c r="J2" s="152" t="s">
        <v>1573</v>
      </c>
    </row>
    <row r="3" spans="1:10" ht="19.5" customHeight="1">
      <c r="A3" s="153"/>
      <c r="B3" s="154" t="s">
        <v>1655</v>
      </c>
      <c r="C3" s="154"/>
      <c r="D3" s="155"/>
      <c r="E3" s="156"/>
      <c r="F3" s="153"/>
      <c r="G3" s="157" t="s">
        <v>1656</v>
      </c>
      <c r="H3" s="154"/>
      <c r="I3" s="154"/>
      <c r="J3" s="156"/>
    </row>
    <row r="4" spans="1:10" ht="19.5" customHeight="1">
      <c r="A4" s="158" t="s">
        <v>1657</v>
      </c>
      <c r="B4" s="243" t="s">
        <v>1658</v>
      </c>
      <c r="C4" s="159" t="s">
        <v>1659</v>
      </c>
      <c r="D4" s="159" t="s">
        <v>1660</v>
      </c>
      <c r="E4" s="241" t="s">
        <v>1580</v>
      </c>
      <c r="F4" s="158" t="s">
        <v>1657</v>
      </c>
      <c r="G4" s="243" t="s">
        <v>1658</v>
      </c>
      <c r="H4" s="159" t="s">
        <v>1659</v>
      </c>
      <c r="I4" s="159" t="s">
        <v>1660</v>
      </c>
      <c r="J4" s="241" t="s">
        <v>1580</v>
      </c>
    </row>
    <row r="5" spans="1:10" ht="19.5" customHeight="1">
      <c r="A5" s="158" t="s">
        <v>1521</v>
      </c>
      <c r="B5" s="240" t="s">
        <v>1581</v>
      </c>
      <c r="C5" s="160" t="s">
        <v>1581</v>
      </c>
      <c r="D5" s="241" t="s">
        <v>1582</v>
      </c>
      <c r="E5" s="241" t="s">
        <v>1525</v>
      </c>
      <c r="F5" s="158" t="s">
        <v>1521</v>
      </c>
      <c r="G5" s="240" t="s">
        <v>1581</v>
      </c>
      <c r="H5" s="160" t="s">
        <v>1581</v>
      </c>
      <c r="I5" s="241" t="s">
        <v>1582</v>
      </c>
      <c r="J5" s="241" t="s">
        <v>1525</v>
      </c>
    </row>
    <row r="6" spans="1:10" ht="19.5" customHeight="1">
      <c r="A6" s="161"/>
      <c r="B6" s="162" t="s">
        <v>1538</v>
      </c>
      <c r="C6" s="242" t="s">
        <v>1583</v>
      </c>
      <c r="D6" s="242" t="s">
        <v>1584</v>
      </c>
      <c r="E6" s="163"/>
      <c r="F6" s="161"/>
      <c r="G6" s="162" t="s">
        <v>1538</v>
      </c>
      <c r="H6" s="242" t="s">
        <v>1583</v>
      </c>
      <c r="I6" s="242" t="s">
        <v>1584</v>
      </c>
      <c r="J6" s="163"/>
    </row>
    <row r="7" spans="1:10" ht="21.75" customHeight="1">
      <c r="A7" s="359" t="s">
        <v>42</v>
      </c>
      <c r="B7" s="618">
        <v>12849</v>
      </c>
      <c r="C7" s="618">
        <v>796994</v>
      </c>
      <c r="D7" s="619">
        <v>0</v>
      </c>
      <c r="E7" s="620">
        <v>2007</v>
      </c>
      <c r="F7" s="621">
        <v>2011</v>
      </c>
      <c r="G7" s="622">
        <f>SUM(G8:G10)</f>
        <v>166</v>
      </c>
      <c r="H7" s="623">
        <f>SUM(H8:H10)</f>
        <v>16714</v>
      </c>
      <c r="I7" s="622">
        <f>SUM(I8:I10)</f>
        <v>80</v>
      </c>
      <c r="J7" s="624">
        <v>2011</v>
      </c>
    </row>
    <row r="8" spans="1:10" s="150" customFormat="1" ht="21.75" customHeight="1">
      <c r="A8" s="359" t="s">
        <v>43</v>
      </c>
      <c r="B8" s="618">
        <v>12480</v>
      </c>
      <c r="C8" s="618">
        <v>933542</v>
      </c>
      <c r="D8" s="618">
        <v>130</v>
      </c>
      <c r="E8" s="625">
        <v>2008</v>
      </c>
      <c r="F8" s="626" t="s">
        <v>1593</v>
      </c>
      <c r="G8" s="627">
        <v>83</v>
      </c>
      <c r="H8" s="628">
        <v>8373</v>
      </c>
      <c r="I8" s="629">
        <v>0</v>
      </c>
      <c r="J8" s="600" t="s">
        <v>1594</v>
      </c>
    </row>
    <row r="9" spans="1:10" ht="21.75" customHeight="1">
      <c r="A9" s="359" t="s">
        <v>44</v>
      </c>
      <c r="B9" s="630">
        <v>13726</v>
      </c>
      <c r="C9" s="630">
        <v>1320582</v>
      </c>
      <c r="D9" s="630">
        <v>234</v>
      </c>
      <c r="E9" s="625">
        <v>2009</v>
      </c>
      <c r="F9" s="626"/>
      <c r="G9" s="631"/>
      <c r="H9" s="630"/>
      <c r="I9" s="631"/>
      <c r="J9" s="625"/>
    </row>
    <row r="10" spans="1:10" ht="21.75" customHeight="1">
      <c r="A10" s="359" t="s">
        <v>45</v>
      </c>
      <c r="B10" s="630">
        <v>10751</v>
      </c>
      <c r="C10" s="630">
        <v>1625038</v>
      </c>
      <c r="D10" s="630">
        <v>3109</v>
      </c>
      <c r="E10" s="625">
        <v>2010</v>
      </c>
      <c r="F10" s="632" t="s">
        <v>1608</v>
      </c>
      <c r="G10" s="627">
        <v>83</v>
      </c>
      <c r="H10" s="628">
        <v>8341</v>
      </c>
      <c r="I10" s="633">
        <v>80</v>
      </c>
      <c r="J10" s="634" t="s">
        <v>1609</v>
      </c>
    </row>
    <row r="11" spans="1:10" ht="21.75" customHeight="1">
      <c r="A11" s="592" t="s">
        <v>1476</v>
      </c>
      <c r="B11" s="635">
        <f>SUM(B12:B18)</f>
        <v>13299</v>
      </c>
      <c r="C11" s="635">
        <f>SUM(C12:C18)</f>
        <v>2241838</v>
      </c>
      <c r="D11" s="636">
        <f>SUM(D12:D18)</f>
        <v>644</v>
      </c>
      <c r="E11" s="624">
        <v>2011</v>
      </c>
      <c r="F11" s="69"/>
      <c r="G11" s="14"/>
      <c r="H11" s="69"/>
      <c r="I11" s="14"/>
      <c r="J11" s="14"/>
    </row>
    <row r="12" spans="1:10" ht="21.75" customHeight="1">
      <c r="A12" s="637" t="s">
        <v>1311</v>
      </c>
      <c r="B12" s="630">
        <v>4021</v>
      </c>
      <c r="C12" s="630">
        <v>672387</v>
      </c>
      <c r="D12" s="619">
        <v>0</v>
      </c>
      <c r="E12" s="625" t="s">
        <v>1661</v>
      </c>
      <c r="F12" s="80"/>
      <c r="G12" s="164"/>
      <c r="H12" s="164"/>
      <c r="I12" s="164"/>
      <c r="J12" s="164"/>
    </row>
    <row r="13" spans="1:6" ht="21.75" customHeight="1">
      <c r="A13" s="637" t="s">
        <v>1312</v>
      </c>
      <c r="B13" s="630">
        <v>1896</v>
      </c>
      <c r="C13" s="630">
        <v>325584</v>
      </c>
      <c r="D13" s="638">
        <v>80</v>
      </c>
      <c r="E13" s="625" t="s">
        <v>1662</v>
      </c>
      <c r="F13" s="80"/>
    </row>
    <row r="14" spans="1:5" ht="21.75" customHeight="1">
      <c r="A14" s="637" t="s">
        <v>1315</v>
      </c>
      <c r="B14" s="630">
        <v>725</v>
      </c>
      <c r="C14" s="630">
        <v>120364</v>
      </c>
      <c r="D14" s="638">
        <v>115</v>
      </c>
      <c r="E14" s="625" t="s">
        <v>1663</v>
      </c>
    </row>
    <row r="15" spans="1:6" ht="21.75" customHeight="1">
      <c r="A15" s="637"/>
      <c r="B15" s="630"/>
      <c r="C15" s="630"/>
      <c r="D15" s="638"/>
      <c r="E15" s="625"/>
      <c r="F15" s="34"/>
    </row>
    <row r="16" spans="1:6" ht="21.75" customHeight="1">
      <c r="A16" s="637" t="s">
        <v>1322</v>
      </c>
      <c r="B16" s="630">
        <v>4039</v>
      </c>
      <c r="C16" s="630">
        <v>674844</v>
      </c>
      <c r="D16" s="638">
        <v>230</v>
      </c>
      <c r="E16" s="625" t="s">
        <v>1664</v>
      </c>
      <c r="F16" s="34"/>
    </row>
    <row r="17" spans="1:5" ht="21.75" customHeight="1">
      <c r="A17" s="637" t="s">
        <v>1323</v>
      </c>
      <c r="B17" s="630">
        <v>1894</v>
      </c>
      <c r="C17" s="630">
        <v>326170</v>
      </c>
      <c r="D17" s="638">
        <v>160</v>
      </c>
      <c r="E17" s="625" t="s">
        <v>1665</v>
      </c>
    </row>
    <row r="18" spans="1:5" ht="21.75" customHeight="1">
      <c r="A18" s="639" t="s">
        <v>1326</v>
      </c>
      <c r="B18" s="630">
        <v>724</v>
      </c>
      <c r="C18" s="630">
        <v>122489</v>
      </c>
      <c r="D18" s="638">
        <v>59</v>
      </c>
      <c r="E18" s="640" t="s">
        <v>1666</v>
      </c>
    </row>
    <row r="19" spans="1:7" s="34" customFormat="1" ht="13.5" customHeight="1">
      <c r="A19" s="69" t="s">
        <v>0</v>
      </c>
      <c r="B19" s="69"/>
      <c r="C19" s="69"/>
      <c r="D19" s="69"/>
      <c r="E19" s="69"/>
      <c r="G19" s="34" t="s">
        <v>1154</v>
      </c>
    </row>
    <row r="20" s="34" customFormat="1" ht="13.5" customHeight="1">
      <c r="A20" s="85" t="s">
        <v>46</v>
      </c>
    </row>
    <row r="21" s="34" customFormat="1" ht="13.5" customHeight="1">
      <c r="A21" s="34" t="s">
        <v>47</v>
      </c>
    </row>
    <row r="23" ht="10.5">
      <c r="D23" s="244" t="s">
        <v>1613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L27"/>
  <sheetViews>
    <sheetView zoomScalePageLayoutView="0" workbookViewId="0" topLeftCell="A1">
      <selection activeCell="A3" sqref="A3"/>
    </sheetView>
  </sheetViews>
  <sheetFormatPr defaultColWidth="8.88671875" defaultRowHeight="13.5"/>
  <cols>
    <col min="1" max="1" width="12.3359375" style="0" customWidth="1"/>
    <col min="2" max="2" width="9.21484375" style="0" customWidth="1"/>
    <col min="3" max="4" width="10.10546875" style="0" customWidth="1"/>
    <col min="5" max="5" width="11.3359375" style="0" customWidth="1"/>
    <col min="6" max="6" width="4.88671875" style="1074" customWidth="1"/>
  </cols>
  <sheetData>
    <row r="1" spans="1:11" s="150" customFormat="1" ht="29.25" customHeight="1">
      <c r="A1" s="1203" t="s">
        <v>1654</v>
      </c>
      <c r="B1" s="1203"/>
      <c r="C1" s="1203"/>
      <c r="D1" s="1203"/>
      <c r="E1" s="1203"/>
      <c r="F1" s="1203"/>
      <c r="G1" s="1203"/>
      <c r="H1" s="1203"/>
      <c r="I1" s="1203"/>
      <c r="J1" s="1203"/>
      <c r="K1" s="1203"/>
    </row>
    <row r="2" spans="1:11" s="244" customFormat="1" ht="14.25" customHeight="1">
      <c r="A2" s="151" t="s">
        <v>1668</v>
      </c>
      <c r="B2" s="151"/>
      <c r="C2" s="151"/>
      <c r="D2" s="151"/>
      <c r="E2" s="151"/>
      <c r="F2" s="1071"/>
      <c r="G2" s="151"/>
      <c r="H2" s="151"/>
      <c r="I2" s="151"/>
      <c r="J2" s="151"/>
      <c r="K2" s="152" t="s">
        <v>1573</v>
      </c>
    </row>
    <row r="3" spans="1:12" s="244" customFormat="1" ht="19.5" customHeight="1">
      <c r="A3" s="153"/>
      <c r="B3" s="154" t="s">
        <v>1655</v>
      </c>
      <c r="C3" s="154"/>
      <c r="D3" s="155"/>
      <c r="E3" s="1067"/>
      <c r="F3" s="1071"/>
      <c r="G3" s="153"/>
      <c r="H3" s="157" t="s">
        <v>1656</v>
      </c>
      <c r="I3" s="154"/>
      <c r="J3" s="154"/>
      <c r="K3" s="1067"/>
      <c r="L3" s="1079"/>
    </row>
    <row r="4" spans="1:12" s="244" customFormat="1" ht="19.5" customHeight="1">
      <c r="A4" s="158" t="s">
        <v>1657</v>
      </c>
      <c r="B4" s="243" t="s">
        <v>1658</v>
      </c>
      <c r="C4" s="159" t="s">
        <v>1659</v>
      </c>
      <c r="D4" s="159" t="s">
        <v>1660</v>
      </c>
      <c r="E4" s="1068" t="s">
        <v>1580</v>
      </c>
      <c r="F4" s="1072"/>
      <c r="G4" s="158" t="s">
        <v>1657</v>
      </c>
      <c r="H4" s="243" t="s">
        <v>1658</v>
      </c>
      <c r="I4" s="159" t="s">
        <v>1659</v>
      </c>
      <c r="J4" s="159" t="s">
        <v>1660</v>
      </c>
      <c r="K4" s="1068" t="s">
        <v>1580</v>
      </c>
      <c r="L4" s="1079"/>
    </row>
    <row r="5" spans="1:12" s="244" customFormat="1" ht="19.5" customHeight="1">
      <c r="A5" s="158" t="s">
        <v>1521</v>
      </c>
      <c r="B5" s="240" t="s">
        <v>1581</v>
      </c>
      <c r="C5" s="160" t="s">
        <v>1581</v>
      </c>
      <c r="D5" s="241" t="s">
        <v>1582</v>
      </c>
      <c r="E5" s="1068" t="s">
        <v>1525</v>
      </c>
      <c r="F5" s="1072"/>
      <c r="G5" s="158" t="s">
        <v>1521</v>
      </c>
      <c r="H5" s="240" t="s">
        <v>1581</v>
      </c>
      <c r="I5" s="160" t="s">
        <v>1581</v>
      </c>
      <c r="J5" s="241" t="s">
        <v>1582</v>
      </c>
      <c r="K5" s="1068" t="s">
        <v>1525</v>
      </c>
      <c r="L5" s="1079"/>
    </row>
    <row r="6" spans="1:12" s="244" customFormat="1" ht="19.5" customHeight="1">
      <c r="A6" s="161"/>
      <c r="B6" s="162" t="s">
        <v>1538</v>
      </c>
      <c r="C6" s="242" t="s">
        <v>1583</v>
      </c>
      <c r="D6" s="242" t="s">
        <v>1584</v>
      </c>
      <c r="E6" s="1069"/>
      <c r="F6" s="1071"/>
      <c r="G6" s="161"/>
      <c r="H6" s="162" t="s">
        <v>1538</v>
      </c>
      <c r="I6" s="242" t="s">
        <v>1583</v>
      </c>
      <c r="J6" s="242" t="s">
        <v>1584</v>
      </c>
      <c r="K6" s="1069"/>
      <c r="L6" s="1079"/>
    </row>
    <row r="7" spans="1:12" s="244" customFormat="1" ht="24.75" customHeight="1">
      <c r="A7" s="617" t="s">
        <v>48</v>
      </c>
      <c r="B7" s="1043">
        <v>2079</v>
      </c>
      <c r="C7" s="1044">
        <v>161216</v>
      </c>
      <c r="D7" s="1050">
        <v>175</v>
      </c>
      <c r="E7" s="1063" t="s">
        <v>48</v>
      </c>
      <c r="F7" s="1063"/>
      <c r="G7" s="1081">
        <v>2011</v>
      </c>
      <c r="H7" s="1057">
        <f>SUM(H8:H11)</f>
        <v>346</v>
      </c>
      <c r="I7" s="1046">
        <f>SUM(I8:I11)</f>
        <v>43929</v>
      </c>
      <c r="J7" s="1076">
        <f>SUM(J8:J11)</f>
        <v>0</v>
      </c>
      <c r="K7" s="1070" t="s">
        <v>52</v>
      </c>
      <c r="L7" s="1079"/>
    </row>
    <row r="8" spans="1:12" s="244" customFormat="1" ht="24.75" customHeight="1">
      <c r="A8" s="1048" t="s">
        <v>49</v>
      </c>
      <c r="B8" s="1045">
        <v>9478</v>
      </c>
      <c r="C8" s="1045">
        <v>1170813</v>
      </c>
      <c r="D8" s="1051">
        <v>109</v>
      </c>
      <c r="E8" s="641" t="s">
        <v>49</v>
      </c>
      <c r="F8" s="641"/>
      <c r="G8" s="637" t="s">
        <v>1</v>
      </c>
      <c r="H8" s="1058">
        <v>4</v>
      </c>
      <c r="I8" s="1059">
        <v>637</v>
      </c>
      <c r="J8" s="1077">
        <v>0</v>
      </c>
      <c r="K8" s="1063" t="s">
        <v>2</v>
      </c>
      <c r="L8" s="1079"/>
    </row>
    <row r="9" spans="1:12" s="244" customFormat="1" ht="24.75" customHeight="1">
      <c r="A9" s="1048" t="s">
        <v>50</v>
      </c>
      <c r="B9" s="1045">
        <v>8360</v>
      </c>
      <c r="C9" s="1045">
        <v>1346590</v>
      </c>
      <c r="D9" s="1051">
        <v>15</v>
      </c>
      <c r="E9" s="641" t="s">
        <v>50</v>
      </c>
      <c r="F9" s="641"/>
      <c r="G9" s="637" t="s">
        <v>3</v>
      </c>
      <c r="H9" s="1060">
        <v>171</v>
      </c>
      <c r="I9" s="1047">
        <v>21352</v>
      </c>
      <c r="J9" s="1077">
        <v>0</v>
      </c>
      <c r="K9" s="1063" t="s">
        <v>4</v>
      </c>
      <c r="L9" s="1079"/>
    </row>
    <row r="10" spans="1:12" s="150" customFormat="1" ht="24.75" customHeight="1">
      <c r="A10" s="1049" t="s">
        <v>51</v>
      </c>
      <c r="B10" s="1046">
        <f>SUM(B11:B12)</f>
        <v>8105</v>
      </c>
      <c r="C10" s="1046">
        <f>SUM(C11:C12)</f>
        <v>1269998</v>
      </c>
      <c r="D10" s="1052">
        <v>55</v>
      </c>
      <c r="E10" s="642" t="s">
        <v>51</v>
      </c>
      <c r="F10" s="642"/>
      <c r="G10" s="637"/>
      <c r="H10" s="1060"/>
      <c r="I10" s="1047"/>
      <c r="J10" s="1077"/>
      <c r="K10" s="1063"/>
      <c r="L10" s="1080"/>
    </row>
    <row r="11" spans="1:12" s="244" customFormat="1" ht="24.75" customHeight="1">
      <c r="A11" s="637" t="s">
        <v>1585</v>
      </c>
      <c r="B11" s="1047">
        <v>4021</v>
      </c>
      <c r="C11" s="1047">
        <v>625542</v>
      </c>
      <c r="D11" s="1053">
        <v>0</v>
      </c>
      <c r="E11" s="1063" t="s">
        <v>1661</v>
      </c>
      <c r="F11" s="1063"/>
      <c r="G11" s="639" t="s">
        <v>5</v>
      </c>
      <c r="H11" s="1075">
        <v>171</v>
      </c>
      <c r="I11" s="1055">
        <v>21940</v>
      </c>
      <c r="J11" s="1078">
        <v>0</v>
      </c>
      <c r="K11" s="1064" t="s">
        <v>6</v>
      </c>
      <c r="L11" s="1079"/>
    </row>
    <row r="12" spans="1:11" s="244" customFormat="1" ht="24.75" customHeight="1">
      <c r="A12" s="639" t="s">
        <v>1322</v>
      </c>
      <c r="B12" s="1054">
        <v>4084</v>
      </c>
      <c r="C12" s="1055">
        <v>644456</v>
      </c>
      <c r="D12" s="1056">
        <v>55</v>
      </c>
      <c r="E12" s="1064" t="s">
        <v>7</v>
      </c>
      <c r="F12" s="1063"/>
      <c r="G12" s="1065"/>
      <c r="H12" s="1061"/>
      <c r="I12" s="1062"/>
      <c r="J12" s="1062"/>
      <c r="K12" s="1066"/>
    </row>
    <row r="13" spans="1:10" s="34" customFormat="1" ht="16.5" customHeight="1">
      <c r="A13" s="69" t="s">
        <v>8</v>
      </c>
      <c r="B13" s="69"/>
      <c r="C13" s="69"/>
      <c r="D13" s="69"/>
      <c r="F13" s="69"/>
      <c r="I13" s="34" t="s">
        <v>1154</v>
      </c>
      <c r="J13" s="69"/>
    </row>
    <row r="14" spans="1:11" s="34" customFormat="1" ht="16.5" customHeight="1">
      <c r="A14" s="85" t="s">
        <v>53</v>
      </c>
      <c r="E14" s="304"/>
      <c r="F14" s="1073"/>
      <c r="G14" s="304"/>
      <c r="H14" s="304"/>
      <c r="I14" s="304"/>
      <c r="J14" s="304"/>
      <c r="K14" s="304"/>
    </row>
    <row r="15" spans="1:6" s="34" customFormat="1" ht="16.5" customHeight="1">
      <c r="A15" s="34" t="s">
        <v>47</v>
      </c>
      <c r="F15" s="69"/>
    </row>
    <row r="16" spans="1:11" s="244" customFormat="1" ht="16.5" customHeight="1">
      <c r="A16"/>
      <c r="B16"/>
      <c r="C16"/>
      <c r="D16"/>
      <c r="E16"/>
      <c r="F16" s="1074"/>
      <c r="G16"/>
      <c r="H16"/>
      <c r="I16"/>
      <c r="J16"/>
      <c r="K16"/>
    </row>
    <row r="17" spans="1:11" s="244" customFormat="1" ht="16.5" customHeight="1">
      <c r="A17"/>
      <c r="B17"/>
      <c r="C17"/>
      <c r="D17"/>
      <c r="E17"/>
      <c r="F17" s="1074"/>
      <c r="G17"/>
      <c r="H17"/>
      <c r="I17"/>
      <c r="J17"/>
      <c r="K17"/>
    </row>
    <row r="18" spans="1:11" s="244" customFormat="1" ht="16.5" customHeight="1">
      <c r="A18"/>
      <c r="B18"/>
      <c r="C18"/>
      <c r="D18" t="s">
        <v>1599</v>
      </c>
      <c r="E18"/>
      <c r="F18" s="1074"/>
      <c r="G18"/>
      <c r="H18"/>
      <c r="I18"/>
      <c r="J18"/>
      <c r="K18"/>
    </row>
    <row r="19" spans="1:11" s="244" customFormat="1" ht="16.5" customHeight="1">
      <c r="A19"/>
      <c r="B19"/>
      <c r="C19"/>
      <c r="D19"/>
      <c r="E19"/>
      <c r="F19" s="1074"/>
      <c r="G19"/>
      <c r="H19"/>
      <c r="I19"/>
      <c r="J19"/>
      <c r="K19"/>
    </row>
    <row r="20" spans="1:11" s="244" customFormat="1" ht="16.5" customHeight="1">
      <c r="A20"/>
      <c r="B20"/>
      <c r="C20"/>
      <c r="D20"/>
      <c r="E20"/>
      <c r="F20" s="1074"/>
      <c r="G20"/>
      <c r="H20"/>
      <c r="I20"/>
      <c r="J20"/>
      <c r="K20"/>
    </row>
    <row r="21" spans="1:11" s="244" customFormat="1" ht="16.5" customHeight="1">
      <c r="A21"/>
      <c r="B21"/>
      <c r="C21"/>
      <c r="D21"/>
      <c r="E21"/>
      <c r="F21" s="1074"/>
      <c r="G21"/>
      <c r="H21"/>
      <c r="I21"/>
      <c r="J21"/>
      <c r="K21"/>
    </row>
    <row r="22" spans="1:11" s="244" customFormat="1" ht="16.5" customHeight="1">
      <c r="A22"/>
      <c r="B22"/>
      <c r="C22"/>
      <c r="D22"/>
      <c r="E22"/>
      <c r="F22" s="1074"/>
      <c r="G22"/>
      <c r="H22"/>
      <c r="I22"/>
      <c r="J22"/>
      <c r="K22"/>
    </row>
    <row r="23" spans="1:11" s="244" customFormat="1" ht="16.5" customHeight="1">
      <c r="A23"/>
      <c r="B23"/>
      <c r="C23"/>
      <c r="D23"/>
      <c r="E23"/>
      <c r="F23" s="1074"/>
      <c r="G23"/>
      <c r="H23"/>
      <c r="I23"/>
      <c r="J23"/>
      <c r="K23"/>
    </row>
    <row r="24" spans="1:11" s="244" customFormat="1" ht="16.5" customHeight="1">
      <c r="A24"/>
      <c r="B24"/>
      <c r="C24"/>
      <c r="D24"/>
      <c r="E24"/>
      <c r="F24" s="1074"/>
      <c r="G24"/>
      <c r="H24"/>
      <c r="I24"/>
      <c r="J24"/>
      <c r="K24"/>
    </row>
    <row r="25" spans="1:11" s="244" customFormat="1" ht="16.5" customHeight="1">
      <c r="A25"/>
      <c r="B25"/>
      <c r="C25"/>
      <c r="D25"/>
      <c r="E25"/>
      <c r="F25" s="1074"/>
      <c r="G25"/>
      <c r="H25"/>
      <c r="I25"/>
      <c r="J25"/>
      <c r="K25"/>
    </row>
    <row r="26" spans="1:11" s="244" customFormat="1" ht="16.5" customHeight="1">
      <c r="A26"/>
      <c r="B26"/>
      <c r="C26"/>
      <c r="D26"/>
      <c r="E26"/>
      <c r="F26" s="1074"/>
      <c r="G26"/>
      <c r="H26"/>
      <c r="I26"/>
      <c r="J26"/>
      <c r="K26"/>
    </row>
    <row r="27" spans="1:11" s="14" customFormat="1" ht="19.5" customHeight="1">
      <c r="A27"/>
      <c r="B27"/>
      <c r="C27"/>
      <c r="D27"/>
      <c r="E27"/>
      <c r="F27" s="1074"/>
      <c r="G27"/>
      <c r="H27"/>
      <c r="I27"/>
      <c r="J27"/>
      <c r="K27"/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1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S28"/>
  <sheetViews>
    <sheetView showZeros="0" zoomScaleSheetLayoutView="96" zoomScalePageLayoutView="0" workbookViewId="0" topLeftCell="A1">
      <selection activeCell="C10" sqref="C10"/>
    </sheetView>
  </sheetViews>
  <sheetFormatPr defaultColWidth="8.88671875" defaultRowHeight="13.5"/>
  <cols>
    <col min="1" max="1" width="8.88671875" style="14" customWidth="1"/>
    <col min="2" max="5" width="9.3359375" style="14" customWidth="1"/>
    <col min="6" max="13" width="8.88671875" style="14" customWidth="1"/>
    <col min="14" max="14" width="10.77734375" style="14" customWidth="1"/>
    <col min="15" max="16384" width="8.88671875" style="14" customWidth="1"/>
  </cols>
  <sheetData>
    <row r="1" spans="1:14" ht="30" customHeight="1">
      <c r="A1" s="1110" t="s">
        <v>1402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</row>
    <row r="2" spans="1:14" ht="16.5" customHeight="1">
      <c r="A2" s="341" t="s">
        <v>1193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 t="s">
        <v>423</v>
      </c>
    </row>
    <row r="3" spans="1:14" ht="25.5" customHeight="1">
      <c r="A3" s="345" t="s">
        <v>702</v>
      </c>
      <c r="B3" s="1111" t="s">
        <v>1477</v>
      </c>
      <c r="C3" s="1107"/>
      <c r="D3" s="1107"/>
      <c r="E3" s="1108"/>
      <c r="F3" s="1112" t="s">
        <v>1196</v>
      </c>
      <c r="G3" s="1107"/>
      <c r="H3" s="1107"/>
      <c r="I3" s="1108"/>
      <c r="J3" s="1106" t="s">
        <v>1197</v>
      </c>
      <c r="K3" s="1107"/>
      <c r="L3" s="1107"/>
      <c r="M3" s="1108"/>
      <c r="N3" s="16" t="s">
        <v>434</v>
      </c>
    </row>
    <row r="4" spans="1:14" ht="18.75" customHeight="1">
      <c r="A4" s="20"/>
      <c r="B4" s="21"/>
      <c r="C4" s="54" t="s">
        <v>1198</v>
      </c>
      <c r="D4" s="54" t="s">
        <v>1194</v>
      </c>
      <c r="E4" s="67" t="s">
        <v>1195</v>
      </c>
      <c r="F4" s="20"/>
      <c r="G4" s="54" t="s">
        <v>1198</v>
      </c>
      <c r="H4" s="54" t="s">
        <v>1194</v>
      </c>
      <c r="I4" s="67" t="s">
        <v>1195</v>
      </c>
      <c r="J4" s="21"/>
      <c r="K4" s="54" t="s">
        <v>1198</v>
      </c>
      <c r="L4" s="54" t="s">
        <v>1194</v>
      </c>
      <c r="M4" s="67" t="s">
        <v>1195</v>
      </c>
      <c r="N4" s="21"/>
    </row>
    <row r="5" spans="1:14" ht="18.75" customHeight="1">
      <c r="A5" s="107" t="s">
        <v>1208</v>
      </c>
      <c r="B5" s="23"/>
      <c r="C5" s="24" t="s">
        <v>1199</v>
      </c>
      <c r="D5" s="24" t="s">
        <v>1200</v>
      </c>
      <c r="E5" s="23" t="s">
        <v>1201</v>
      </c>
      <c r="F5" s="23"/>
      <c r="G5" s="24" t="s">
        <v>1199</v>
      </c>
      <c r="H5" s="24" t="s">
        <v>1200</v>
      </c>
      <c r="I5" s="23" t="s">
        <v>1201</v>
      </c>
      <c r="J5" s="25"/>
      <c r="K5" s="24" t="s">
        <v>1199</v>
      </c>
      <c r="L5" s="24" t="s">
        <v>1200</v>
      </c>
      <c r="M5" s="23" t="s">
        <v>1201</v>
      </c>
      <c r="N5" s="25" t="s">
        <v>569</v>
      </c>
    </row>
    <row r="6" spans="1:14" ht="19.5" customHeight="1">
      <c r="A6" s="359" t="s">
        <v>1419</v>
      </c>
      <c r="B6" s="360">
        <v>228858</v>
      </c>
      <c r="C6" s="360">
        <v>1298</v>
      </c>
      <c r="D6" s="360">
        <v>207886</v>
      </c>
      <c r="E6" s="360">
        <v>19674</v>
      </c>
      <c r="F6" s="360">
        <v>147891</v>
      </c>
      <c r="G6" s="360">
        <v>373</v>
      </c>
      <c r="H6" s="360">
        <v>133795</v>
      </c>
      <c r="I6" s="360">
        <v>13723</v>
      </c>
      <c r="J6" s="360">
        <v>18420</v>
      </c>
      <c r="K6" s="360">
        <v>284</v>
      </c>
      <c r="L6" s="360">
        <v>14939</v>
      </c>
      <c r="M6" s="361">
        <v>3197</v>
      </c>
      <c r="N6" s="362" t="s">
        <v>1419</v>
      </c>
    </row>
    <row r="7" spans="1:14" ht="19.5" customHeight="1">
      <c r="A7" s="363" t="s">
        <v>1415</v>
      </c>
      <c r="B7" s="364">
        <v>233518</v>
      </c>
      <c r="C7" s="364">
        <v>1406</v>
      </c>
      <c r="D7" s="364">
        <v>211449</v>
      </c>
      <c r="E7" s="364">
        <v>20663</v>
      </c>
      <c r="F7" s="364">
        <v>152431</v>
      </c>
      <c r="G7" s="364">
        <v>395</v>
      </c>
      <c r="H7" s="364">
        <v>137498</v>
      </c>
      <c r="I7" s="364">
        <v>14538</v>
      </c>
      <c r="J7" s="364">
        <v>18580</v>
      </c>
      <c r="K7" s="364">
        <v>308</v>
      </c>
      <c r="L7" s="364">
        <v>14937</v>
      </c>
      <c r="M7" s="364">
        <v>3335</v>
      </c>
      <c r="N7" s="365" t="s">
        <v>1415</v>
      </c>
    </row>
    <row r="8" spans="1:14" ht="19.5" customHeight="1">
      <c r="A8" s="363" t="s">
        <v>1416</v>
      </c>
      <c r="B8" s="364">
        <v>241651</v>
      </c>
      <c r="C8" s="364">
        <v>1430</v>
      </c>
      <c r="D8" s="364">
        <v>218666</v>
      </c>
      <c r="E8" s="364">
        <v>21555</v>
      </c>
      <c r="F8" s="364">
        <v>160138</v>
      </c>
      <c r="G8" s="364">
        <v>415</v>
      </c>
      <c r="H8" s="364">
        <v>144401</v>
      </c>
      <c r="I8" s="364">
        <v>15322</v>
      </c>
      <c r="J8" s="364">
        <v>18525</v>
      </c>
      <c r="K8" s="364">
        <v>312</v>
      </c>
      <c r="L8" s="364">
        <v>14863</v>
      </c>
      <c r="M8" s="364">
        <v>3350</v>
      </c>
      <c r="N8" s="365" t="s">
        <v>1416</v>
      </c>
    </row>
    <row r="9" spans="1:14" ht="19.5" customHeight="1">
      <c r="A9" s="363" t="s">
        <v>522</v>
      </c>
      <c r="B9" s="364">
        <v>250794</v>
      </c>
      <c r="C9" s="364">
        <v>1468</v>
      </c>
      <c r="D9" s="364">
        <v>225634</v>
      </c>
      <c r="E9" s="364">
        <v>23692</v>
      </c>
      <c r="F9" s="364">
        <v>168357</v>
      </c>
      <c r="G9" s="364">
        <v>438</v>
      </c>
      <c r="H9" s="364">
        <v>150987</v>
      </c>
      <c r="I9" s="364">
        <v>16932</v>
      </c>
      <c r="J9" s="364">
        <v>18872</v>
      </c>
      <c r="K9" s="364">
        <v>315</v>
      </c>
      <c r="L9" s="364">
        <v>14706</v>
      </c>
      <c r="M9" s="364">
        <v>3851</v>
      </c>
      <c r="N9" s="365" t="s">
        <v>522</v>
      </c>
    </row>
    <row r="10" spans="1:14" s="123" customFormat="1" ht="19.5" customHeight="1">
      <c r="A10" s="366" t="s">
        <v>886</v>
      </c>
      <c r="B10" s="367">
        <v>257154</v>
      </c>
      <c r="C10" s="367">
        <v>1523</v>
      </c>
      <c r="D10" s="367">
        <v>230926</v>
      </c>
      <c r="E10" s="367">
        <v>24705</v>
      </c>
      <c r="F10" s="367">
        <v>174941</v>
      </c>
      <c r="G10" s="367">
        <v>484</v>
      </c>
      <c r="H10" s="367">
        <v>156770</v>
      </c>
      <c r="I10" s="367">
        <v>17687</v>
      </c>
      <c r="J10" s="367">
        <v>18562</v>
      </c>
      <c r="K10" s="367">
        <v>310</v>
      </c>
      <c r="L10" s="367">
        <v>14202</v>
      </c>
      <c r="M10" s="367">
        <v>4050</v>
      </c>
      <c r="N10" s="368" t="s">
        <v>886</v>
      </c>
    </row>
    <row r="11" spans="1:14" ht="19.5" customHeight="1">
      <c r="A11" s="369" t="s">
        <v>887</v>
      </c>
      <c r="B11" s="370">
        <v>185856</v>
      </c>
      <c r="C11" s="370">
        <v>1080</v>
      </c>
      <c r="D11" s="370">
        <v>162391</v>
      </c>
      <c r="E11" s="370">
        <v>22385</v>
      </c>
      <c r="F11" s="371">
        <v>131510</v>
      </c>
      <c r="G11" s="372">
        <v>347</v>
      </c>
      <c r="H11" s="372">
        <v>115177</v>
      </c>
      <c r="I11" s="372">
        <v>15986</v>
      </c>
      <c r="J11" s="371">
        <v>14300</v>
      </c>
      <c r="K11" s="372">
        <v>227</v>
      </c>
      <c r="L11" s="372">
        <v>10172</v>
      </c>
      <c r="M11" s="372">
        <v>3901</v>
      </c>
      <c r="N11" s="365" t="s">
        <v>888</v>
      </c>
    </row>
    <row r="12" spans="1:14" ht="19.5" customHeight="1">
      <c r="A12" s="373" t="s">
        <v>889</v>
      </c>
      <c r="B12" s="374">
        <v>71298</v>
      </c>
      <c r="C12" s="375">
        <v>443</v>
      </c>
      <c r="D12" s="375">
        <v>68535</v>
      </c>
      <c r="E12" s="375">
        <v>2320</v>
      </c>
      <c r="F12" s="375">
        <v>43431</v>
      </c>
      <c r="G12" s="376">
        <v>137</v>
      </c>
      <c r="H12" s="376">
        <v>41593</v>
      </c>
      <c r="I12" s="376">
        <v>1701</v>
      </c>
      <c r="J12" s="375">
        <v>4262</v>
      </c>
      <c r="K12" s="376">
        <v>83</v>
      </c>
      <c r="L12" s="376">
        <v>4030</v>
      </c>
      <c r="M12" s="376">
        <v>149</v>
      </c>
      <c r="N12" s="377" t="s">
        <v>890</v>
      </c>
    </row>
    <row r="13" spans="1:14" ht="21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ht="18.75" customHeight="1">
      <c r="A14" s="345" t="s">
        <v>461</v>
      </c>
      <c r="B14" s="1106" t="s">
        <v>967</v>
      </c>
      <c r="C14" s="1107"/>
      <c r="D14" s="1107"/>
      <c r="E14" s="1108"/>
      <c r="F14" s="1109" t="s">
        <v>968</v>
      </c>
      <c r="G14" s="1107"/>
      <c r="H14" s="1107"/>
      <c r="I14" s="1108"/>
      <c r="J14" s="1107" t="s">
        <v>969</v>
      </c>
      <c r="K14" s="1107"/>
      <c r="L14" s="1108"/>
      <c r="M14" s="16" t="s">
        <v>434</v>
      </c>
      <c r="N14" s="31"/>
    </row>
    <row r="15" spans="1:14" ht="18.75" customHeight="1">
      <c r="A15" s="20"/>
      <c r="B15" s="32"/>
      <c r="C15" s="54" t="s">
        <v>1198</v>
      </c>
      <c r="D15" s="54" t="s">
        <v>1194</v>
      </c>
      <c r="E15" s="67" t="s">
        <v>1195</v>
      </c>
      <c r="F15" s="33"/>
      <c r="G15" s="54" t="s">
        <v>1198</v>
      </c>
      <c r="H15" s="54" t="s">
        <v>1194</v>
      </c>
      <c r="I15" s="67" t="s">
        <v>1195</v>
      </c>
      <c r="J15" s="21"/>
      <c r="K15" s="54" t="s">
        <v>1198</v>
      </c>
      <c r="L15" s="54" t="s">
        <v>1194</v>
      </c>
      <c r="M15" s="21"/>
      <c r="N15" s="31"/>
    </row>
    <row r="16" spans="1:14" ht="18.75" customHeight="1">
      <c r="A16" s="107" t="s">
        <v>1208</v>
      </c>
      <c r="B16" s="24"/>
      <c r="C16" s="24" t="s">
        <v>1199</v>
      </c>
      <c r="D16" s="24" t="s">
        <v>1200</v>
      </c>
      <c r="E16" s="23" t="s">
        <v>1201</v>
      </c>
      <c r="F16" s="24"/>
      <c r="G16" s="24" t="s">
        <v>1199</v>
      </c>
      <c r="H16" s="24" t="s">
        <v>1200</v>
      </c>
      <c r="I16" s="23" t="s">
        <v>1201</v>
      </c>
      <c r="J16" s="25"/>
      <c r="K16" s="24" t="s">
        <v>1199</v>
      </c>
      <c r="L16" s="24" t="s">
        <v>1200</v>
      </c>
      <c r="M16" s="25" t="s">
        <v>569</v>
      </c>
      <c r="N16" s="31"/>
    </row>
    <row r="17" spans="1:14" ht="19.5" customHeight="1">
      <c r="A17" s="359" t="s">
        <v>1419</v>
      </c>
      <c r="B17" s="360">
        <v>62089</v>
      </c>
      <c r="C17" s="360">
        <v>594</v>
      </c>
      <c r="D17" s="360">
        <v>58918</v>
      </c>
      <c r="E17" s="360">
        <v>2577</v>
      </c>
      <c r="F17" s="360">
        <v>458</v>
      </c>
      <c r="G17" s="360">
        <v>47</v>
      </c>
      <c r="H17" s="360">
        <v>234</v>
      </c>
      <c r="I17" s="360">
        <v>177</v>
      </c>
      <c r="J17" s="360">
        <v>17543</v>
      </c>
      <c r="K17" s="360">
        <v>222</v>
      </c>
      <c r="L17" s="361">
        <v>17321</v>
      </c>
      <c r="M17" s="362" t="s">
        <v>1419</v>
      </c>
      <c r="N17" s="31"/>
    </row>
    <row r="18" spans="1:14" s="123" customFormat="1" ht="19.5" customHeight="1">
      <c r="A18" s="363" t="s">
        <v>1415</v>
      </c>
      <c r="B18" s="364">
        <v>62020</v>
      </c>
      <c r="C18" s="364">
        <v>647</v>
      </c>
      <c r="D18" s="364">
        <v>58774</v>
      </c>
      <c r="E18" s="364">
        <v>2599</v>
      </c>
      <c r="F18" s="364">
        <v>487</v>
      </c>
      <c r="G18" s="378">
        <v>56</v>
      </c>
      <c r="H18" s="364">
        <v>240</v>
      </c>
      <c r="I18" s="364">
        <v>191</v>
      </c>
      <c r="J18" s="385">
        <f>K18+L18</f>
        <v>17831</v>
      </c>
      <c r="K18" s="386">
        <v>209</v>
      </c>
      <c r="L18" s="386">
        <v>17622</v>
      </c>
      <c r="M18" s="365" t="s">
        <v>1415</v>
      </c>
      <c r="N18" s="148"/>
    </row>
    <row r="19" spans="1:14" ht="19.5" customHeight="1">
      <c r="A19" s="363" t="s">
        <v>1416</v>
      </c>
      <c r="B19" s="364">
        <v>62471</v>
      </c>
      <c r="C19" s="364">
        <v>649</v>
      </c>
      <c r="D19" s="364">
        <v>59142</v>
      </c>
      <c r="E19" s="364">
        <v>2680</v>
      </c>
      <c r="F19" s="364">
        <v>517</v>
      </c>
      <c r="G19" s="364">
        <v>54</v>
      </c>
      <c r="H19" s="364">
        <v>260</v>
      </c>
      <c r="I19" s="364">
        <v>203</v>
      </c>
      <c r="J19" s="385">
        <v>18031</v>
      </c>
      <c r="K19" s="386">
        <v>191</v>
      </c>
      <c r="L19" s="386">
        <v>17840</v>
      </c>
      <c r="M19" s="365" t="s">
        <v>1416</v>
      </c>
      <c r="N19" s="31"/>
    </row>
    <row r="20" spans="1:14" ht="19.5" customHeight="1">
      <c r="A20" s="363" t="s">
        <v>522</v>
      </c>
      <c r="B20" s="364">
        <v>63015</v>
      </c>
      <c r="C20" s="364">
        <v>656</v>
      </c>
      <c r="D20" s="364">
        <v>59672</v>
      </c>
      <c r="E20" s="364">
        <v>2687</v>
      </c>
      <c r="F20" s="364">
        <v>550</v>
      </c>
      <c r="G20" s="364">
        <v>59</v>
      </c>
      <c r="H20" s="364">
        <v>269</v>
      </c>
      <c r="I20" s="364">
        <v>222</v>
      </c>
      <c r="J20" s="385">
        <v>18206</v>
      </c>
      <c r="K20" s="386">
        <v>170</v>
      </c>
      <c r="L20" s="386">
        <v>18036</v>
      </c>
      <c r="M20" s="365" t="s">
        <v>522</v>
      </c>
      <c r="N20" s="31"/>
    </row>
    <row r="21" spans="1:14" s="123" customFormat="1" ht="19.5" customHeight="1">
      <c r="A21" s="366" t="s">
        <v>886</v>
      </c>
      <c r="B21" s="367">
        <v>63066</v>
      </c>
      <c r="C21" s="367">
        <v>670</v>
      </c>
      <c r="D21" s="367">
        <v>59674</v>
      </c>
      <c r="E21" s="367">
        <v>2722</v>
      </c>
      <c r="F21" s="367">
        <v>585</v>
      </c>
      <c r="G21" s="367">
        <v>59</v>
      </c>
      <c r="H21" s="367">
        <v>280</v>
      </c>
      <c r="I21" s="367">
        <v>246</v>
      </c>
      <c r="J21" s="379">
        <v>18258</v>
      </c>
      <c r="K21" s="380">
        <v>195</v>
      </c>
      <c r="L21" s="380">
        <v>18063</v>
      </c>
      <c r="M21" s="368" t="s">
        <v>886</v>
      </c>
      <c r="N21" s="148"/>
    </row>
    <row r="22" spans="1:14" ht="19.5" customHeight="1">
      <c r="A22" s="369" t="s">
        <v>887</v>
      </c>
      <c r="B22" s="371">
        <v>39635</v>
      </c>
      <c r="C22" s="381">
        <v>473</v>
      </c>
      <c r="D22" s="381">
        <v>36852</v>
      </c>
      <c r="E22" s="381">
        <v>2310</v>
      </c>
      <c r="F22" s="371">
        <v>411</v>
      </c>
      <c r="G22" s="382">
        <v>33</v>
      </c>
      <c r="H22" s="381">
        <v>190</v>
      </c>
      <c r="I22" s="381">
        <v>188</v>
      </c>
      <c r="J22" s="383">
        <v>10990</v>
      </c>
      <c r="K22" s="372">
        <v>111</v>
      </c>
      <c r="L22" s="372">
        <v>10879</v>
      </c>
      <c r="M22" s="365" t="s">
        <v>888</v>
      </c>
      <c r="N22" s="31"/>
    </row>
    <row r="23" spans="1:14" ht="19.5" customHeight="1">
      <c r="A23" s="373" t="s">
        <v>889</v>
      </c>
      <c r="B23" s="374">
        <v>23431</v>
      </c>
      <c r="C23" s="376">
        <v>197</v>
      </c>
      <c r="D23" s="376">
        <v>22822</v>
      </c>
      <c r="E23" s="376">
        <v>412</v>
      </c>
      <c r="F23" s="375">
        <v>174</v>
      </c>
      <c r="G23" s="384">
        <v>26</v>
      </c>
      <c r="H23" s="376">
        <v>90</v>
      </c>
      <c r="I23" s="376">
        <v>58</v>
      </c>
      <c r="J23" s="376">
        <v>7268</v>
      </c>
      <c r="K23" s="376">
        <v>84</v>
      </c>
      <c r="L23" s="376">
        <v>7184</v>
      </c>
      <c r="M23" s="377" t="s">
        <v>890</v>
      </c>
      <c r="N23" s="31"/>
    </row>
    <row r="24" spans="1:14" s="34" customFormat="1" ht="14.25" customHeight="1">
      <c r="A24" s="34" t="s">
        <v>1479</v>
      </c>
      <c r="B24" s="69"/>
      <c r="C24" s="69"/>
      <c r="D24" s="295"/>
      <c r="E24" s="295"/>
      <c r="F24" s="295"/>
      <c r="G24" s="85" t="s">
        <v>1480</v>
      </c>
      <c r="I24" s="296"/>
      <c r="J24" s="85"/>
      <c r="K24" s="296"/>
      <c r="M24" s="297"/>
      <c r="N24" s="295"/>
    </row>
    <row r="25" spans="1:14" s="34" customFormat="1" ht="14.25" customHeight="1">
      <c r="A25" s="194" t="s">
        <v>1267</v>
      </c>
      <c r="D25" s="298"/>
      <c r="E25" s="299"/>
      <c r="F25" s="295"/>
      <c r="G25" s="85" t="s">
        <v>1202</v>
      </c>
      <c r="I25" s="300"/>
      <c r="K25" s="300"/>
      <c r="L25" s="300"/>
      <c r="M25" s="301"/>
      <c r="N25" s="295"/>
    </row>
    <row r="26" spans="1:19" s="326" customFormat="1" ht="16.5" customHeight="1">
      <c r="A26" s="325" t="s">
        <v>1489</v>
      </c>
      <c r="B26" s="325"/>
      <c r="C26" s="325"/>
      <c r="D26" s="325"/>
      <c r="E26" s="325"/>
      <c r="F26" s="325"/>
      <c r="G26" s="325" t="s">
        <v>1488</v>
      </c>
      <c r="H26" s="325"/>
      <c r="I26" s="325"/>
      <c r="J26" s="325"/>
      <c r="K26" s="325"/>
      <c r="M26" s="325"/>
      <c r="N26" s="325"/>
      <c r="O26" s="325"/>
      <c r="P26" s="325"/>
      <c r="Q26" s="325"/>
      <c r="R26" s="325"/>
      <c r="S26" s="325"/>
    </row>
    <row r="27" spans="10:13" ht="12.75">
      <c r="J27" s="438"/>
      <c r="K27" s="438"/>
      <c r="L27" s="438"/>
      <c r="M27" s="438"/>
    </row>
    <row r="28" spans="10:13" ht="12.75">
      <c r="J28" s="438"/>
      <c r="K28" s="438"/>
      <c r="L28" s="438"/>
      <c r="M28" s="438"/>
    </row>
  </sheetData>
  <sheetProtection/>
  <mergeCells count="7">
    <mergeCell ref="B14:E14"/>
    <mergeCell ref="F14:I14"/>
    <mergeCell ref="J14:L14"/>
    <mergeCell ref="A1:N1"/>
    <mergeCell ref="B3:E3"/>
    <mergeCell ref="F3:I3"/>
    <mergeCell ref="J3:M3"/>
  </mergeCells>
  <printOptions horizontalCentered="1" vertic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G22"/>
  <sheetViews>
    <sheetView zoomScalePageLayoutView="0" workbookViewId="0" topLeftCell="A1">
      <selection activeCell="A3" sqref="A3"/>
    </sheetView>
  </sheetViews>
  <sheetFormatPr defaultColWidth="8.88671875" defaultRowHeight="13.5"/>
  <cols>
    <col min="1" max="3" width="20.77734375" style="0" customWidth="1"/>
    <col min="4" max="4" width="21.88671875" style="0" customWidth="1"/>
    <col min="5" max="5" width="28.77734375" style="0" customWidth="1"/>
  </cols>
  <sheetData>
    <row r="1" spans="1:5" ht="30" customHeight="1">
      <c r="A1" s="1203" t="s">
        <v>1654</v>
      </c>
      <c r="B1" s="1203"/>
      <c r="C1" s="1203"/>
      <c r="D1" s="1203"/>
      <c r="E1" s="1203"/>
    </row>
    <row r="2" spans="1:5" ht="13.5">
      <c r="A2" s="14" t="s">
        <v>1669</v>
      </c>
      <c r="B2" s="14"/>
      <c r="C2" s="14"/>
      <c r="D2" s="14"/>
      <c r="E2" s="152" t="s">
        <v>1573</v>
      </c>
    </row>
    <row r="3" spans="1:6" s="173" customFormat="1" ht="32.25" customHeight="1">
      <c r="A3" s="87"/>
      <c r="B3" s="1200" t="s">
        <v>1574</v>
      </c>
      <c r="C3" s="1201"/>
      <c r="D3" s="1202"/>
      <c r="E3" s="340"/>
      <c r="F3" s="1091"/>
    </row>
    <row r="4" spans="1:6" s="173" customFormat="1" ht="30" customHeight="1">
      <c r="A4" s="106" t="s">
        <v>1576</v>
      </c>
      <c r="B4" s="15" t="s">
        <v>1577</v>
      </c>
      <c r="C4" s="95" t="s">
        <v>1578</v>
      </c>
      <c r="D4" s="149" t="s">
        <v>1579</v>
      </c>
      <c r="E4" s="32" t="s">
        <v>1580</v>
      </c>
      <c r="F4" s="1091"/>
    </row>
    <row r="5" spans="1:6" s="173" customFormat="1" ht="30" customHeight="1">
      <c r="A5" s="106" t="s">
        <v>1521</v>
      </c>
      <c r="B5" s="44" t="s">
        <v>1581</v>
      </c>
      <c r="C5" s="96" t="s">
        <v>1581</v>
      </c>
      <c r="D5" s="46" t="s">
        <v>1582</v>
      </c>
      <c r="E5" s="32" t="s">
        <v>1525</v>
      </c>
      <c r="F5" s="1091"/>
    </row>
    <row r="6" spans="1:6" s="173" customFormat="1" ht="30" customHeight="1">
      <c r="A6" s="89"/>
      <c r="B6" s="23" t="s">
        <v>1538</v>
      </c>
      <c r="C6" s="234" t="s">
        <v>1583</v>
      </c>
      <c r="D6" s="48" t="s">
        <v>9</v>
      </c>
      <c r="E6" s="77"/>
      <c r="F6" s="1091"/>
    </row>
    <row r="7" spans="1:6" s="173" customFormat="1" ht="27" customHeight="1">
      <c r="A7" s="363" t="s">
        <v>54</v>
      </c>
      <c r="B7" s="1082">
        <v>310</v>
      </c>
      <c r="C7" s="1083">
        <v>28926</v>
      </c>
      <c r="D7" s="1086">
        <v>332288</v>
      </c>
      <c r="E7" s="421" t="s">
        <v>54</v>
      </c>
      <c r="F7" s="1091"/>
    </row>
    <row r="8" spans="1:6" s="173" customFormat="1" ht="27" customHeight="1">
      <c r="A8" s="363" t="s">
        <v>49</v>
      </c>
      <c r="B8" s="1082">
        <v>5247</v>
      </c>
      <c r="C8" s="1082">
        <v>589276</v>
      </c>
      <c r="D8" s="1087">
        <v>3954713</v>
      </c>
      <c r="E8" s="421" t="s">
        <v>49</v>
      </c>
      <c r="F8" s="1091"/>
    </row>
    <row r="9" spans="1:6" s="173" customFormat="1" ht="27" customHeight="1">
      <c r="A9" s="363" t="s">
        <v>445</v>
      </c>
      <c r="B9" s="1082">
        <v>7424</v>
      </c>
      <c r="C9" s="1082">
        <v>869263</v>
      </c>
      <c r="D9" s="1087">
        <v>4231963</v>
      </c>
      <c r="E9" s="421" t="s">
        <v>445</v>
      </c>
      <c r="F9" s="1091"/>
    </row>
    <row r="10" spans="1:6" s="173" customFormat="1" ht="27" customHeight="1">
      <c r="A10" s="366" t="s">
        <v>55</v>
      </c>
      <c r="B10" s="1084">
        <f>SUM(B11:B14)</f>
        <v>7555</v>
      </c>
      <c r="C10" s="1084">
        <f>SUM(C11:C14)</f>
        <v>1040973</v>
      </c>
      <c r="D10" s="1088">
        <f>SUM(D11:D14)</f>
        <v>3916409</v>
      </c>
      <c r="E10" s="413" t="s">
        <v>55</v>
      </c>
      <c r="F10" s="1091"/>
    </row>
    <row r="11" spans="1:6" s="173" customFormat="1" ht="27" customHeight="1">
      <c r="A11" s="369" t="s">
        <v>1585</v>
      </c>
      <c r="B11" s="1085">
        <v>363</v>
      </c>
      <c r="C11" s="1085">
        <v>50108</v>
      </c>
      <c r="D11" s="1087">
        <v>329</v>
      </c>
      <c r="E11" s="960" t="s">
        <v>1586</v>
      </c>
      <c r="F11" s="1091"/>
    </row>
    <row r="12" spans="1:6" s="173" customFormat="1" ht="27" customHeight="1">
      <c r="A12" s="644" t="s">
        <v>1312</v>
      </c>
      <c r="B12" s="1085">
        <v>3418</v>
      </c>
      <c r="C12" s="1085">
        <v>470129</v>
      </c>
      <c r="D12" s="1087">
        <v>1631540</v>
      </c>
      <c r="E12" s="960" t="s">
        <v>1589</v>
      </c>
      <c r="F12" s="1091"/>
    </row>
    <row r="13" spans="1:6" s="173" customFormat="1" ht="27" customHeight="1">
      <c r="A13" s="644" t="s">
        <v>1614</v>
      </c>
      <c r="B13" s="1085">
        <v>516</v>
      </c>
      <c r="C13" s="1085">
        <v>65809</v>
      </c>
      <c r="D13" s="1087">
        <v>45</v>
      </c>
      <c r="E13" s="960" t="s">
        <v>1615</v>
      </c>
      <c r="F13" s="1091"/>
    </row>
    <row r="14" spans="1:6" s="173" customFormat="1" ht="27" customHeight="1">
      <c r="A14" s="614" t="s">
        <v>1323</v>
      </c>
      <c r="B14" s="1089">
        <v>3258</v>
      </c>
      <c r="C14" s="1090">
        <v>454927</v>
      </c>
      <c r="D14" s="643">
        <v>2284495</v>
      </c>
      <c r="E14" s="784" t="s">
        <v>1616</v>
      </c>
      <c r="F14" s="1091"/>
    </row>
    <row r="15" spans="1:5" s="304" customFormat="1" ht="15" customHeight="1">
      <c r="A15" s="1204" t="s">
        <v>10</v>
      </c>
      <c r="B15" s="1204"/>
      <c r="C15" s="1204"/>
      <c r="E15" s="34" t="s">
        <v>1154</v>
      </c>
    </row>
    <row r="16" spans="1:5" s="304" customFormat="1" ht="15" customHeight="1">
      <c r="A16" s="85" t="s">
        <v>57</v>
      </c>
      <c r="B16" s="34"/>
      <c r="C16" s="34"/>
      <c r="D16" s="34"/>
      <c r="E16" s="34"/>
    </row>
    <row r="17" spans="1:7" s="34" customFormat="1" ht="15" customHeight="1">
      <c r="A17" s="304" t="s">
        <v>56</v>
      </c>
      <c r="B17" s="304"/>
      <c r="C17" s="304"/>
      <c r="D17" s="304"/>
      <c r="E17" s="304"/>
      <c r="G17" s="300"/>
    </row>
    <row r="18" spans="1:5" s="34" customFormat="1" ht="18" customHeight="1">
      <c r="A18"/>
      <c r="B18"/>
      <c r="C18"/>
      <c r="D18"/>
      <c r="E18"/>
    </row>
    <row r="22" ht="13.5">
      <c r="D22" t="s">
        <v>1613</v>
      </c>
    </row>
  </sheetData>
  <sheetProtection/>
  <mergeCells count="3">
    <mergeCell ref="A1:E1"/>
    <mergeCell ref="B3:D3"/>
    <mergeCell ref="A15:C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J20"/>
  <sheetViews>
    <sheetView zoomScaleSheetLayoutView="100" zoomScalePageLayoutView="0" workbookViewId="0" topLeftCell="A1">
      <selection activeCell="A3" sqref="A3"/>
    </sheetView>
  </sheetViews>
  <sheetFormatPr defaultColWidth="8.88671875" defaultRowHeight="13.5"/>
  <cols>
    <col min="1" max="1" width="9.77734375" style="0" customWidth="1"/>
    <col min="2" max="5" width="20.21484375" style="0" customWidth="1"/>
    <col min="6" max="6" width="11.4453125" style="0" customWidth="1"/>
  </cols>
  <sheetData>
    <row r="1" spans="1:10" s="150" customFormat="1" ht="29.25" customHeight="1">
      <c r="A1" s="1203" t="s">
        <v>1654</v>
      </c>
      <c r="B1" s="1203"/>
      <c r="C1" s="1203"/>
      <c r="D1" s="1203"/>
      <c r="E1" s="1203"/>
      <c r="F1" s="661"/>
      <c r="G1" s="661"/>
      <c r="H1" s="661"/>
      <c r="I1" s="661"/>
      <c r="J1" s="661"/>
    </row>
    <row r="2" spans="1:8" s="244" customFormat="1" ht="14.25" customHeight="1">
      <c r="A2" s="151" t="s">
        <v>1670</v>
      </c>
      <c r="B2" s="151"/>
      <c r="C2" s="151"/>
      <c r="D2" s="151"/>
      <c r="E2" s="645" t="s">
        <v>1573</v>
      </c>
      <c r="G2" s="151"/>
      <c r="H2" s="151"/>
    </row>
    <row r="3" spans="1:6" s="244" customFormat="1" ht="19.5" customHeight="1">
      <c r="A3" s="153"/>
      <c r="B3" s="1205" t="s">
        <v>1655</v>
      </c>
      <c r="C3" s="1206"/>
      <c r="D3" s="1207"/>
      <c r="E3" s="156"/>
      <c r="F3" s="646"/>
    </row>
    <row r="4" spans="1:5" s="244" customFormat="1" ht="19.5" customHeight="1">
      <c r="A4" s="158" t="s">
        <v>1657</v>
      </c>
      <c r="B4" s="243" t="s">
        <v>1658</v>
      </c>
      <c r="C4" s="159" t="s">
        <v>1659</v>
      </c>
      <c r="D4" s="159" t="s">
        <v>1660</v>
      </c>
      <c r="E4" s="241" t="s">
        <v>1580</v>
      </c>
    </row>
    <row r="5" spans="1:5" s="244" customFormat="1" ht="19.5" customHeight="1">
      <c r="A5" s="158" t="s">
        <v>1521</v>
      </c>
      <c r="B5" s="240" t="s">
        <v>1581</v>
      </c>
      <c r="C5" s="160" t="s">
        <v>1581</v>
      </c>
      <c r="D5" s="241" t="s">
        <v>1582</v>
      </c>
      <c r="E5" s="241" t="s">
        <v>1525</v>
      </c>
    </row>
    <row r="6" spans="1:5" s="244" customFormat="1" ht="19.5" customHeight="1">
      <c r="A6" s="161"/>
      <c r="B6" s="162" t="s">
        <v>1538</v>
      </c>
      <c r="C6" s="242" t="s">
        <v>1583</v>
      </c>
      <c r="D6" s="242" t="s">
        <v>1584</v>
      </c>
      <c r="E6" s="163"/>
    </row>
    <row r="7" spans="1:5" s="244" customFormat="1" ht="23.25" customHeight="1">
      <c r="A7" s="620" t="s">
        <v>1232</v>
      </c>
      <c r="B7" s="647">
        <v>7994</v>
      </c>
      <c r="C7" s="647">
        <v>964205</v>
      </c>
      <c r="D7" s="648">
        <v>415</v>
      </c>
      <c r="E7" s="620" t="s">
        <v>1232</v>
      </c>
    </row>
    <row r="8" spans="1:5" s="244" customFormat="1" ht="23.25" customHeight="1">
      <c r="A8" s="625" t="s">
        <v>445</v>
      </c>
      <c r="B8" s="647">
        <v>12208</v>
      </c>
      <c r="C8" s="647">
        <v>1580378</v>
      </c>
      <c r="D8" s="648">
        <v>1193</v>
      </c>
      <c r="E8" s="625" t="s">
        <v>445</v>
      </c>
    </row>
    <row r="9" spans="1:5" s="244" customFormat="1" ht="23.25" customHeight="1">
      <c r="A9" s="624" t="s">
        <v>33</v>
      </c>
      <c r="B9" s="649">
        <f>SUM(B10:B16)</f>
        <v>12016</v>
      </c>
      <c r="C9" s="649">
        <f>SUM(C10:C16)</f>
        <v>1499546</v>
      </c>
      <c r="D9" s="648">
        <f>SUM(D10:D16)</f>
        <v>1697</v>
      </c>
      <c r="E9" s="624" t="s">
        <v>33</v>
      </c>
    </row>
    <row r="10" spans="1:5" s="244" customFormat="1" ht="23.25" customHeight="1">
      <c r="A10" s="626" t="s">
        <v>1311</v>
      </c>
      <c r="B10" s="647">
        <v>4908</v>
      </c>
      <c r="C10" s="647">
        <v>606467</v>
      </c>
      <c r="D10" s="648">
        <v>99</v>
      </c>
      <c r="E10" s="617" t="s">
        <v>1661</v>
      </c>
    </row>
    <row r="11" spans="1:5" s="244" customFormat="1" ht="23.25" customHeight="1">
      <c r="A11" s="626" t="s">
        <v>1315</v>
      </c>
      <c r="B11" s="647">
        <v>726</v>
      </c>
      <c r="C11" s="647">
        <v>98972</v>
      </c>
      <c r="D11" s="648">
        <v>196</v>
      </c>
      <c r="E11" s="617" t="s">
        <v>1663</v>
      </c>
    </row>
    <row r="12" spans="1:5" s="244" customFormat="1" ht="23.25" customHeight="1">
      <c r="A12" s="626" t="s">
        <v>12</v>
      </c>
      <c r="B12" s="647">
        <v>353</v>
      </c>
      <c r="C12" s="647">
        <v>42234</v>
      </c>
      <c r="D12" s="650">
        <v>0</v>
      </c>
      <c r="E12" s="625" t="s">
        <v>13</v>
      </c>
    </row>
    <row r="13" spans="1:5" s="244" customFormat="1" ht="23.25" customHeight="1">
      <c r="A13" s="626"/>
      <c r="B13" s="647"/>
      <c r="C13" s="647"/>
      <c r="D13" s="648"/>
      <c r="E13" s="651"/>
    </row>
    <row r="14" spans="1:5" s="244" customFormat="1" ht="23.25" customHeight="1">
      <c r="A14" s="626" t="s">
        <v>1322</v>
      </c>
      <c r="B14" s="647">
        <v>4950</v>
      </c>
      <c r="C14" s="647">
        <v>610613</v>
      </c>
      <c r="D14" s="648">
        <v>211</v>
      </c>
      <c r="E14" s="617" t="s">
        <v>1664</v>
      </c>
    </row>
    <row r="15" spans="1:5" s="244" customFormat="1" ht="23.25" customHeight="1">
      <c r="A15" s="626" t="s">
        <v>1326</v>
      </c>
      <c r="B15" s="647">
        <v>726</v>
      </c>
      <c r="C15" s="647">
        <v>94650</v>
      </c>
      <c r="D15" s="648">
        <v>1191</v>
      </c>
      <c r="E15" s="617" t="s">
        <v>1666</v>
      </c>
    </row>
    <row r="16" spans="1:5" s="244" customFormat="1" ht="23.25" customHeight="1">
      <c r="A16" s="632" t="s">
        <v>14</v>
      </c>
      <c r="B16" s="647">
        <v>353</v>
      </c>
      <c r="C16" s="647">
        <v>46610</v>
      </c>
      <c r="D16" s="650">
        <v>0</v>
      </c>
      <c r="E16" s="632" t="s">
        <v>15</v>
      </c>
    </row>
    <row r="17" spans="1:4" s="34" customFormat="1" ht="15.75" customHeight="1">
      <c r="A17" s="69" t="s">
        <v>16</v>
      </c>
      <c r="B17" s="69"/>
      <c r="C17" s="69"/>
      <c r="D17" s="34" t="s">
        <v>1154</v>
      </c>
    </row>
    <row r="18" spans="1:8" s="34" customFormat="1" ht="15.75" customHeight="1">
      <c r="A18" s="85" t="s">
        <v>58</v>
      </c>
      <c r="H18" s="69"/>
    </row>
    <row r="19" spans="1:5" s="34" customFormat="1" ht="15.75" customHeight="1">
      <c r="A19" s="34" t="s">
        <v>41</v>
      </c>
      <c r="B19" s="69"/>
      <c r="C19" s="304"/>
      <c r="D19" s="304"/>
      <c r="E19" s="304"/>
    </row>
    <row r="20" spans="4:7" ht="14.25">
      <c r="D20" t="s">
        <v>1613</v>
      </c>
      <c r="F20" s="583"/>
      <c r="G20" s="583"/>
    </row>
  </sheetData>
  <sheetProtection/>
  <mergeCells count="2">
    <mergeCell ref="B3:D3"/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colBreaks count="1" manualBreakCount="1">
    <brk id="6" max="18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J17"/>
  <sheetViews>
    <sheetView zoomScalePageLayoutView="0" workbookViewId="0" topLeftCell="A1">
      <selection activeCell="A3" sqref="A3"/>
    </sheetView>
  </sheetViews>
  <sheetFormatPr defaultColWidth="8.88671875" defaultRowHeight="13.5"/>
  <cols>
    <col min="1" max="1" width="20.77734375" style="0" customWidth="1"/>
    <col min="2" max="2" width="15.77734375" style="0" customWidth="1"/>
    <col min="3" max="4" width="15.21484375" style="0" customWidth="1"/>
    <col min="5" max="5" width="20.77734375" style="0" customWidth="1"/>
  </cols>
  <sheetData>
    <row r="1" spans="1:10" s="150" customFormat="1" ht="29.25" customHeight="1">
      <c r="A1" s="1203" t="s">
        <v>17</v>
      </c>
      <c r="B1" s="1203"/>
      <c r="C1" s="1203"/>
      <c r="D1" s="1203"/>
      <c r="E1" s="1203"/>
      <c r="F1" s="174"/>
      <c r="G1" s="174"/>
      <c r="H1" s="174"/>
      <c r="I1" s="174"/>
      <c r="J1" s="174"/>
    </row>
    <row r="2" spans="1:5" ht="18" customHeight="1">
      <c r="A2" s="14" t="s">
        <v>1669</v>
      </c>
      <c r="B2" s="14"/>
      <c r="C2" s="14"/>
      <c r="D2" s="14"/>
      <c r="E2" s="152" t="s">
        <v>1573</v>
      </c>
    </row>
    <row r="3" spans="1:5" s="173" customFormat="1" ht="19.5" customHeight="1">
      <c r="A3" s="87"/>
      <c r="B3" s="1200" t="s">
        <v>1574</v>
      </c>
      <c r="C3" s="1201"/>
      <c r="D3" s="1202"/>
      <c r="E3" s="22"/>
    </row>
    <row r="4" spans="1:5" s="173" customFormat="1" ht="19.5" customHeight="1">
      <c r="A4" s="106" t="s">
        <v>1576</v>
      </c>
      <c r="B4" s="15" t="s">
        <v>1577</v>
      </c>
      <c r="C4" s="95" t="s">
        <v>1578</v>
      </c>
      <c r="D4" s="149" t="s">
        <v>1579</v>
      </c>
      <c r="E4" s="33" t="s">
        <v>1580</v>
      </c>
    </row>
    <row r="5" spans="1:5" s="173" customFormat="1" ht="19.5" customHeight="1">
      <c r="A5" s="106" t="s">
        <v>1521</v>
      </c>
      <c r="B5" s="44" t="s">
        <v>1581</v>
      </c>
      <c r="C5" s="96" t="s">
        <v>1581</v>
      </c>
      <c r="D5" s="46" t="s">
        <v>1582</v>
      </c>
      <c r="E5" s="33" t="s">
        <v>1525</v>
      </c>
    </row>
    <row r="6" spans="1:5" s="173" customFormat="1" ht="19.5" customHeight="1">
      <c r="A6" s="89"/>
      <c r="B6" s="23" t="s">
        <v>1538</v>
      </c>
      <c r="C6" s="234" t="s">
        <v>1583</v>
      </c>
      <c r="D6" s="48" t="s">
        <v>1584</v>
      </c>
      <c r="E6" s="461"/>
    </row>
    <row r="7" spans="1:5" s="173" customFormat="1" ht="28.5" customHeight="1">
      <c r="A7" s="363" t="s">
        <v>59</v>
      </c>
      <c r="B7" s="652">
        <v>1642</v>
      </c>
      <c r="C7" s="653">
        <v>152587</v>
      </c>
      <c r="D7" s="654">
        <v>179</v>
      </c>
      <c r="E7" s="469" t="s">
        <v>60</v>
      </c>
    </row>
    <row r="8" spans="1:5" s="173" customFormat="1" ht="28.5" customHeight="1">
      <c r="A8" s="366" t="s">
        <v>886</v>
      </c>
      <c r="B8" s="655">
        <f>SUM(B9:B10)</f>
        <v>8948</v>
      </c>
      <c r="C8" s="656">
        <f>SUM(C9:C10)</f>
        <v>1341022</v>
      </c>
      <c r="D8" s="655">
        <f>SUM(D9:D10)</f>
        <v>35071</v>
      </c>
      <c r="E8" s="474" t="s">
        <v>886</v>
      </c>
    </row>
    <row r="9" spans="1:5" s="173" customFormat="1" ht="28.5" customHeight="1">
      <c r="A9" s="369" t="s">
        <v>1311</v>
      </c>
      <c r="B9" s="657">
        <v>4471</v>
      </c>
      <c r="C9" s="658">
        <v>673933</v>
      </c>
      <c r="D9" s="659">
        <v>34234</v>
      </c>
      <c r="E9" s="359" t="s">
        <v>1586</v>
      </c>
    </row>
    <row r="10" spans="1:5" s="173" customFormat="1" ht="28.5" customHeight="1">
      <c r="A10" s="369" t="s">
        <v>1322</v>
      </c>
      <c r="B10" s="657">
        <v>4477</v>
      </c>
      <c r="C10" s="658">
        <v>667089</v>
      </c>
      <c r="D10" s="659">
        <v>837</v>
      </c>
      <c r="E10" s="481" t="s">
        <v>1615</v>
      </c>
    </row>
    <row r="11" spans="1:5" s="173" customFormat="1" ht="13.5" customHeight="1">
      <c r="A11" s="1208" t="s">
        <v>11</v>
      </c>
      <c r="B11" s="1208"/>
      <c r="C11" s="1208"/>
      <c r="D11" s="14" t="s">
        <v>1154</v>
      </c>
      <c r="E11" s="14"/>
    </row>
    <row r="12" spans="1:9" s="34" customFormat="1" ht="13.5" customHeight="1">
      <c r="A12" s="85" t="s">
        <v>61</v>
      </c>
      <c r="F12" s="14"/>
      <c r="G12" s="39"/>
      <c r="H12" s="14"/>
      <c r="I12" s="14"/>
    </row>
    <row r="13" spans="1:5" s="34" customFormat="1" ht="13.5" customHeight="1">
      <c r="A13" s="85" t="s">
        <v>62</v>
      </c>
      <c r="B13" s="304"/>
      <c r="C13" s="304"/>
      <c r="D13"/>
      <c r="E13"/>
    </row>
    <row r="17" ht="13.5">
      <c r="D17" t="s">
        <v>1613</v>
      </c>
    </row>
  </sheetData>
  <sheetProtection/>
  <mergeCells count="3">
    <mergeCell ref="A1:E1"/>
    <mergeCell ref="B3:D3"/>
    <mergeCell ref="A11:C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S17"/>
  <sheetViews>
    <sheetView showZeros="0" zoomScalePageLayoutView="0" workbookViewId="0" topLeftCell="A1">
      <pane xSplit="1" ySplit="6" topLeftCell="B7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N11" sqref="N11"/>
    </sheetView>
  </sheetViews>
  <sheetFormatPr defaultColWidth="8.88671875" defaultRowHeight="13.5"/>
  <cols>
    <col min="1" max="1" width="8.99609375" style="14" customWidth="1"/>
    <col min="2" max="2" width="5.5546875" style="14" customWidth="1"/>
    <col min="3" max="3" width="8.10546875" style="14" customWidth="1"/>
    <col min="4" max="4" width="5.5546875" style="14" customWidth="1"/>
    <col min="5" max="5" width="7.3359375" style="14" customWidth="1"/>
    <col min="6" max="6" width="5.5546875" style="14" customWidth="1"/>
    <col min="7" max="7" width="9.3359375" style="14" bestFit="1" customWidth="1"/>
    <col min="8" max="8" width="5.5546875" style="14" customWidth="1"/>
    <col min="9" max="9" width="8.3359375" style="14" bestFit="1" customWidth="1"/>
    <col min="10" max="10" width="5.5546875" style="14" customWidth="1"/>
    <col min="11" max="11" width="7.3359375" style="14" customWidth="1"/>
    <col min="12" max="12" width="5.5546875" style="14" customWidth="1"/>
    <col min="13" max="13" width="7.3359375" style="14" customWidth="1"/>
    <col min="14" max="14" width="5.5546875" style="14" customWidth="1"/>
    <col min="15" max="15" width="9.21484375" style="14" bestFit="1" customWidth="1"/>
    <col min="16" max="16" width="5.5546875" style="14" customWidth="1"/>
    <col min="17" max="17" width="7.3359375" style="14" customWidth="1"/>
    <col min="18" max="18" width="7.88671875" style="14" customWidth="1"/>
    <col min="19" max="16384" width="8.88671875" style="14" customWidth="1"/>
  </cols>
  <sheetData>
    <row r="1" spans="1:18" ht="27" customHeight="1">
      <c r="A1" s="1110" t="s">
        <v>1248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10"/>
    </row>
    <row r="2" spans="1:18" ht="18" customHeight="1">
      <c r="A2" s="42" t="s">
        <v>943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R2" s="41" t="s">
        <v>944</v>
      </c>
    </row>
    <row r="3" spans="1:18" ht="27.75" customHeight="1">
      <c r="A3" s="1114" t="s">
        <v>702</v>
      </c>
      <c r="B3" s="90" t="s">
        <v>945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  <c r="N3" s="1211" t="s">
        <v>946</v>
      </c>
      <c r="O3" s="1212"/>
      <c r="P3" s="1212"/>
      <c r="Q3" s="1213"/>
      <c r="R3" s="88"/>
    </row>
    <row r="4" spans="1:18" ht="26.25" customHeight="1">
      <c r="A4" s="1115"/>
      <c r="B4" s="1214" t="s">
        <v>947</v>
      </c>
      <c r="C4" s="1213"/>
      <c r="D4" s="1214" t="s">
        <v>948</v>
      </c>
      <c r="E4" s="1213"/>
      <c r="F4" s="1214" t="s">
        <v>949</v>
      </c>
      <c r="G4" s="1213"/>
      <c r="H4" s="1214" t="s">
        <v>950</v>
      </c>
      <c r="I4" s="1213"/>
      <c r="J4" s="1214" t="s">
        <v>951</v>
      </c>
      <c r="K4" s="1213"/>
      <c r="L4" s="1214" t="s">
        <v>952</v>
      </c>
      <c r="M4" s="1213"/>
      <c r="N4" s="1214" t="s">
        <v>953</v>
      </c>
      <c r="O4" s="1213"/>
      <c r="P4" s="1172" t="s">
        <v>954</v>
      </c>
      <c r="Q4" s="1210"/>
      <c r="R4" s="32" t="s">
        <v>955</v>
      </c>
    </row>
    <row r="5" spans="1:18" ht="21.75" customHeight="1">
      <c r="A5" s="1115"/>
      <c r="B5" s="1209" t="s">
        <v>956</v>
      </c>
      <c r="C5" s="1174"/>
      <c r="D5" s="1209" t="s">
        <v>957</v>
      </c>
      <c r="E5" s="1174"/>
      <c r="F5" s="1209" t="s">
        <v>958</v>
      </c>
      <c r="G5" s="1174"/>
      <c r="H5" s="1209" t="s">
        <v>959</v>
      </c>
      <c r="I5" s="1174"/>
      <c r="J5" s="1209" t="s">
        <v>960</v>
      </c>
      <c r="K5" s="1174"/>
      <c r="L5" s="1209" t="s">
        <v>961</v>
      </c>
      <c r="M5" s="1174"/>
      <c r="N5" s="1209" t="s">
        <v>962</v>
      </c>
      <c r="O5" s="1174"/>
      <c r="P5" s="1209" t="s">
        <v>963</v>
      </c>
      <c r="Q5" s="1174"/>
      <c r="R5" s="76"/>
    </row>
    <row r="6" spans="1:18" ht="40.5" customHeight="1">
      <c r="A6" s="1116"/>
      <c r="B6" s="73" t="s">
        <v>964</v>
      </c>
      <c r="C6" s="73" t="s">
        <v>965</v>
      </c>
      <c r="D6" s="73" t="s">
        <v>964</v>
      </c>
      <c r="E6" s="73" t="s">
        <v>965</v>
      </c>
      <c r="F6" s="73" t="s">
        <v>964</v>
      </c>
      <c r="G6" s="73" t="s">
        <v>965</v>
      </c>
      <c r="H6" s="73" t="s">
        <v>964</v>
      </c>
      <c r="I6" s="73" t="s">
        <v>965</v>
      </c>
      <c r="J6" s="73" t="s">
        <v>964</v>
      </c>
      <c r="K6" s="73" t="s">
        <v>965</v>
      </c>
      <c r="L6" s="73" t="s">
        <v>964</v>
      </c>
      <c r="M6" s="73" t="s">
        <v>965</v>
      </c>
      <c r="N6" s="73" t="s">
        <v>964</v>
      </c>
      <c r="O6" s="73" t="s">
        <v>965</v>
      </c>
      <c r="P6" s="73" t="s">
        <v>964</v>
      </c>
      <c r="Q6" s="73" t="s">
        <v>965</v>
      </c>
      <c r="R6" s="77"/>
    </row>
    <row r="7" spans="1:18" ht="49.5" customHeight="1">
      <c r="A7" s="93" t="s">
        <v>1419</v>
      </c>
      <c r="B7" s="27">
        <v>656</v>
      </c>
      <c r="C7" s="72">
        <v>11018411</v>
      </c>
      <c r="D7" s="28">
        <v>12</v>
      </c>
      <c r="E7" s="28">
        <v>73259</v>
      </c>
      <c r="F7" s="28">
        <v>443</v>
      </c>
      <c r="G7" s="28">
        <v>8962284</v>
      </c>
      <c r="H7" s="28">
        <v>127</v>
      </c>
      <c r="I7" s="28">
        <v>1977332</v>
      </c>
      <c r="J7" s="28">
        <v>15</v>
      </c>
      <c r="K7" s="28">
        <v>2061</v>
      </c>
      <c r="L7" s="28">
        <v>59</v>
      </c>
      <c r="M7" s="28">
        <v>3475</v>
      </c>
      <c r="N7" s="28">
        <v>624</v>
      </c>
      <c r="O7" s="28">
        <v>11017710</v>
      </c>
      <c r="P7" s="28">
        <v>32</v>
      </c>
      <c r="Q7" s="29">
        <v>701</v>
      </c>
      <c r="R7" s="93" t="s">
        <v>1419</v>
      </c>
    </row>
    <row r="8" spans="1:18" s="105" customFormat="1" ht="49.5" customHeight="1">
      <c r="A8" s="127" t="s">
        <v>1415</v>
      </c>
      <c r="B8" s="115">
        <v>690</v>
      </c>
      <c r="C8" s="116">
        <v>11770497</v>
      </c>
      <c r="D8" s="113">
        <v>12</v>
      </c>
      <c r="E8" s="113">
        <v>85865</v>
      </c>
      <c r="F8" s="113">
        <v>449</v>
      </c>
      <c r="G8" s="113">
        <v>9526691</v>
      </c>
      <c r="H8" s="113">
        <v>132</v>
      </c>
      <c r="I8" s="113">
        <v>2148571</v>
      </c>
      <c r="J8" s="113">
        <v>11</v>
      </c>
      <c r="K8" s="113">
        <v>1563</v>
      </c>
      <c r="L8" s="113">
        <v>86</v>
      </c>
      <c r="M8" s="113">
        <v>7807</v>
      </c>
      <c r="N8" s="113">
        <v>636</v>
      </c>
      <c r="O8" s="113">
        <v>11769878</v>
      </c>
      <c r="P8" s="113">
        <v>54</v>
      </c>
      <c r="Q8" s="128">
        <v>619</v>
      </c>
      <c r="R8" s="121" t="s">
        <v>1415</v>
      </c>
    </row>
    <row r="9" spans="1:18" s="105" customFormat="1" ht="49.5" customHeight="1">
      <c r="A9" s="127" t="s">
        <v>1416</v>
      </c>
      <c r="B9" s="115">
        <v>726</v>
      </c>
      <c r="C9" s="116">
        <v>10827516</v>
      </c>
      <c r="D9" s="113">
        <v>13</v>
      </c>
      <c r="E9" s="113">
        <v>94783</v>
      </c>
      <c r="F9" s="113">
        <v>444</v>
      </c>
      <c r="G9" s="113">
        <v>8753972</v>
      </c>
      <c r="H9" s="113">
        <v>147</v>
      </c>
      <c r="I9" s="113">
        <v>1969262</v>
      </c>
      <c r="J9" s="113">
        <v>13</v>
      </c>
      <c r="K9" s="113">
        <v>1936</v>
      </c>
      <c r="L9" s="113">
        <v>109</v>
      </c>
      <c r="M9" s="113">
        <v>7563</v>
      </c>
      <c r="N9" s="113">
        <v>646</v>
      </c>
      <c r="O9" s="113">
        <v>10826456</v>
      </c>
      <c r="P9" s="113">
        <v>80</v>
      </c>
      <c r="Q9" s="128">
        <v>1060</v>
      </c>
      <c r="R9" s="121" t="s">
        <v>1416</v>
      </c>
    </row>
    <row r="10" spans="1:18" s="105" customFormat="1" ht="49.5" customHeight="1">
      <c r="A10" s="127" t="s">
        <v>522</v>
      </c>
      <c r="B10" s="115">
        <v>778</v>
      </c>
      <c r="C10" s="116">
        <v>11041268</v>
      </c>
      <c r="D10" s="113">
        <v>12</v>
      </c>
      <c r="E10" s="113">
        <v>67161</v>
      </c>
      <c r="F10" s="113">
        <v>455</v>
      </c>
      <c r="G10" s="113">
        <v>9019513</v>
      </c>
      <c r="H10" s="113">
        <v>159</v>
      </c>
      <c r="I10" s="113">
        <v>1944246</v>
      </c>
      <c r="J10" s="113">
        <v>14</v>
      </c>
      <c r="K10" s="113">
        <v>1966</v>
      </c>
      <c r="L10" s="113">
        <v>138</v>
      </c>
      <c r="M10" s="113">
        <v>8382</v>
      </c>
      <c r="N10" s="113">
        <v>672</v>
      </c>
      <c r="O10" s="113">
        <v>11040079</v>
      </c>
      <c r="P10" s="113">
        <v>106</v>
      </c>
      <c r="Q10" s="128">
        <v>1189</v>
      </c>
      <c r="R10" s="121" t="s">
        <v>522</v>
      </c>
    </row>
    <row r="11" spans="1:18" s="30" customFormat="1" ht="49.5" customHeight="1">
      <c r="A11" s="118" t="s">
        <v>930</v>
      </c>
      <c r="B11" s="662">
        <v>803</v>
      </c>
      <c r="C11" s="663">
        <v>10374048</v>
      </c>
      <c r="D11" s="664">
        <v>16</v>
      </c>
      <c r="E11" s="664">
        <v>89715</v>
      </c>
      <c r="F11" s="664">
        <v>457</v>
      </c>
      <c r="G11" s="664">
        <v>8786057</v>
      </c>
      <c r="H11" s="664">
        <v>153</v>
      </c>
      <c r="I11" s="664">
        <v>1486164</v>
      </c>
      <c r="J11" s="664">
        <v>13</v>
      </c>
      <c r="K11" s="664">
        <v>1942</v>
      </c>
      <c r="L11" s="664">
        <v>164</v>
      </c>
      <c r="M11" s="664">
        <v>10170</v>
      </c>
      <c r="N11" s="664">
        <v>673</v>
      </c>
      <c r="O11" s="664">
        <v>10368026</v>
      </c>
      <c r="P11" s="664">
        <v>130</v>
      </c>
      <c r="Q11" s="665">
        <v>6022</v>
      </c>
      <c r="R11" s="120" t="s">
        <v>930</v>
      </c>
    </row>
    <row r="12" spans="1:18" s="34" customFormat="1" ht="15" customHeight="1">
      <c r="A12" s="312" t="s">
        <v>1275</v>
      </c>
      <c r="B12" s="312"/>
      <c r="C12" s="312"/>
      <c r="D12" s="312"/>
      <c r="E12" s="312"/>
      <c r="I12" s="311" t="s">
        <v>1272</v>
      </c>
      <c r="L12" s="61"/>
      <c r="M12" s="61"/>
      <c r="N12" s="61"/>
      <c r="O12" s="61"/>
      <c r="P12" s="61"/>
      <c r="Q12" s="61"/>
      <c r="R12" s="61"/>
    </row>
    <row r="13" spans="1:19" s="330" customFormat="1" ht="15" customHeight="1">
      <c r="A13" s="302" t="s">
        <v>1273</v>
      </c>
      <c r="B13" s="303"/>
      <c r="C13" s="303"/>
      <c r="D13" s="303"/>
      <c r="E13" s="303"/>
      <c r="F13" s="303"/>
      <c r="H13" s="303"/>
      <c r="I13" s="303" t="s">
        <v>1274</v>
      </c>
      <c r="J13" s="303"/>
      <c r="K13" s="303"/>
      <c r="M13" s="303"/>
      <c r="N13" s="303"/>
      <c r="O13" s="303"/>
      <c r="P13" s="303"/>
      <c r="Q13" s="303"/>
      <c r="R13" s="303"/>
      <c r="S13" s="303"/>
    </row>
    <row r="14" s="34" customFormat="1" ht="15" customHeight="1">
      <c r="A14" s="34" t="s">
        <v>1238</v>
      </c>
    </row>
    <row r="15" ht="17.25" customHeight="1">
      <c r="A15" s="14" t="s">
        <v>966</v>
      </c>
    </row>
    <row r="17" ht="12.75">
      <c r="N17" s="111"/>
    </row>
  </sheetData>
  <sheetProtection/>
  <mergeCells count="19">
    <mergeCell ref="A1:R1"/>
    <mergeCell ref="N3:Q3"/>
    <mergeCell ref="B4:C4"/>
    <mergeCell ref="N4:O4"/>
    <mergeCell ref="L4:M4"/>
    <mergeCell ref="J4:K4"/>
    <mergeCell ref="D4:E4"/>
    <mergeCell ref="H4:I4"/>
    <mergeCell ref="F4:G4"/>
    <mergeCell ref="A3:A6"/>
    <mergeCell ref="B5:C5"/>
    <mergeCell ref="P4:Q4"/>
    <mergeCell ref="N5:O5"/>
    <mergeCell ref="L5:M5"/>
    <mergeCell ref="P5:Q5"/>
    <mergeCell ref="J5:K5"/>
    <mergeCell ref="D5:E5"/>
    <mergeCell ref="H5:I5"/>
    <mergeCell ref="F5:G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S14"/>
  <sheetViews>
    <sheetView zoomScalePageLayoutView="0" workbookViewId="0" topLeftCell="A1">
      <pane xSplit="1" ySplit="6" topLeftCell="B7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A1" sqref="A1:H1"/>
    </sheetView>
  </sheetViews>
  <sheetFormatPr defaultColWidth="8.88671875" defaultRowHeight="13.5"/>
  <cols>
    <col min="1" max="1" width="12.77734375" style="14" customWidth="1"/>
    <col min="2" max="2" width="14.99609375" style="14" customWidth="1"/>
    <col min="3" max="3" width="12.77734375" style="14" customWidth="1"/>
    <col min="4" max="4" width="14.99609375" style="14" customWidth="1"/>
    <col min="5" max="5" width="22.3359375" style="14" customWidth="1"/>
    <col min="6" max="6" width="14.99609375" style="14" customWidth="1"/>
    <col min="7" max="7" width="15.4453125" style="14" customWidth="1"/>
    <col min="8" max="8" width="12.88671875" style="14" customWidth="1"/>
    <col min="9" max="9" width="12.77734375" style="14" customWidth="1"/>
    <col min="10" max="16384" width="8.88671875" style="14" customWidth="1"/>
  </cols>
  <sheetData>
    <row r="1" spans="1:8" ht="37.5" customHeight="1">
      <c r="A1" s="1110" t="s">
        <v>1249</v>
      </c>
      <c r="B1" s="1110"/>
      <c r="C1" s="1110"/>
      <c r="D1" s="1110"/>
      <c r="E1" s="1110"/>
      <c r="F1" s="1110"/>
      <c r="G1" s="1110"/>
      <c r="H1" s="1110"/>
    </row>
    <row r="2" spans="1:8" ht="18" customHeight="1">
      <c r="A2" s="14" t="s">
        <v>1091</v>
      </c>
      <c r="H2" s="39" t="s">
        <v>1092</v>
      </c>
    </row>
    <row r="3" spans="1:8" ht="27" customHeight="1">
      <c r="A3" s="1114" t="s">
        <v>702</v>
      </c>
      <c r="B3" s="1112" t="s">
        <v>1304</v>
      </c>
      <c r="C3" s="1108"/>
      <c r="D3" s="1111" t="s">
        <v>1093</v>
      </c>
      <c r="E3" s="1108"/>
      <c r="F3" s="1112" t="s">
        <v>1094</v>
      </c>
      <c r="G3" s="1108"/>
      <c r="H3" s="88"/>
    </row>
    <row r="4" spans="1:8" ht="27" customHeight="1">
      <c r="A4" s="1115"/>
      <c r="B4" s="1118" t="s">
        <v>1380</v>
      </c>
      <c r="C4" s="1120"/>
      <c r="D4" s="1215" t="s">
        <v>1095</v>
      </c>
      <c r="E4" s="1120"/>
      <c r="F4" s="1215" t="s">
        <v>1096</v>
      </c>
      <c r="G4" s="1120"/>
      <c r="H4" s="32" t="s">
        <v>1206</v>
      </c>
    </row>
    <row r="5" spans="1:8" ht="27" customHeight="1">
      <c r="A5" s="1115"/>
      <c r="B5" s="22" t="s">
        <v>1097</v>
      </c>
      <c r="C5" s="67" t="s">
        <v>1098</v>
      </c>
      <c r="D5" s="22" t="s">
        <v>1097</v>
      </c>
      <c r="E5" s="67" t="s">
        <v>1098</v>
      </c>
      <c r="F5" s="22" t="s">
        <v>1097</v>
      </c>
      <c r="G5" s="16" t="s">
        <v>1099</v>
      </c>
      <c r="H5" s="76"/>
    </row>
    <row r="6" spans="1:8" ht="27" customHeight="1">
      <c r="A6" s="1116"/>
      <c r="B6" s="56" t="s">
        <v>1374</v>
      </c>
      <c r="C6" s="23" t="s">
        <v>1383</v>
      </c>
      <c r="D6" s="56" t="s">
        <v>1374</v>
      </c>
      <c r="E6" s="23" t="s">
        <v>1383</v>
      </c>
      <c r="F6" s="56" t="s">
        <v>1374</v>
      </c>
      <c r="G6" s="25" t="s">
        <v>1383</v>
      </c>
      <c r="H6" s="77"/>
    </row>
    <row r="7" spans="1:8" ht="49.5" customHeight="1">
      <c r="A7" s="44" t="s">
        <v>1419</v>
      </c>
      <c r="B7" s="28">
        <v>1445800</v>
      </c>
      <c r="C7" s="28">
        <v>4488</v>
      </c>
      <c r="D7" s="28">
        <v>1428515</v>
      </c>
      <c r="E7" s="28">
        <v>4488</v>
      </c>
      <c r="F7" s="28">
        <v>17285</v>
      </c>
      <c r="G7" s="74">
        <v>0</v>
      </c>
      <c r="H7" s="26" t="s">
        <v>1419</v>
      </c>
    </row>
    <row r="8" spans="1:8" s="105" customFormat="1" ht="49.5" customHeight="1">
      <c r="A8" s="205" t="s">
        <v>1415</v>
      </c>
      <c r="B8" s="116">
        <v>1785569</v>
      </c>
      <c r="C8" s="116">
        <v>4704</v>
      </c>
      <c r="D8" s="64">
        <v>1755046</v>
      </c>
      <c r="E8" s="116">
        <v>4704</v>
      </c>
      <c r="F8" s="178">
        <v>30523</v>
      </c>
      <c r="G8" s="122">
        <v>0</v>
      </c>
      <c r="H8" s="121" t="s">
        <v>1415</v>
      </c>
    </row>
    <row r="9" spans="1:8" s="190" customFormat="1" ht="49.5" customHeight="1">
      <c r="A9" s="205" t="s">
        <v>1416</v>
      </c>
      <c r="B9" s="64">
        <v>1913902</v>
      </c>
      <c r="C9" s="64">
        <v>5032</v>
      </c>
      <c r="D9" s="64">
        <v>1875755</v>
      </c>
      <c r="E9" s="64">
        <v>5032</v>
      </c>
      <c r="F9" s="135">
        <v>38147</v>
      </c>
      <c r="G9" s="179">
        <v>0</v>
      </c>
      <c r="H9" s="121" t="s">
        <v>1416</v>
      </c>
    </row>
    <row r="10" spans="1:8" s="190" customFormat="1" ht="49.5" customHeight="1">
      <c r="A10" s="205" t="s">
        <v>522</v>
      </c>
      <c r="B10" s="64">
        <v>2287845</v>
      </c>
      <c r="C10" s="64">
        <v>5433</v>
      </c>
      <c r="D10" s="64">
        <v>2287845</v>
      </c>
      <c r="E10" s="64">
        <v>5433</v>
      </c>
      <c r="F10" s="135">
        <v>46138</v>
      </c>
      <c r="G10" s="179">
        <v>0</v>
      </c>
      <c r="H10" s="121" t="s">
        <v>522</v>
      </c>
    </row>
    <row r="11" spans="1:19" s="30" customFormat="1" ht="49.5" customHeight="1">
      <c r="A11" s="261" t="s">
        <v>1476</v>
      </c>
      <c r="B11" s="662">
        <v>2872638</v>
      </c>
      <c r="C11" s="663">
        <v>6176</v>
      </c>
      <c r="D11" s="663">
        <v>2807643</v>
      </c>
      <c r="E11" s="663">
        <v>6176</v>
      </c>
      <c r="F11" s="666">
        <v>64995</v>
      </c>
      <c r="G11" s="667">
        <v>0</v>
      </c>
      <c r="H11" s="120" t="s">
        <v>1476</v>
      </c>
      <c r="L11" s="334"/>
      <c r="M11" s="334"/>
      <c r="N11" s="334"/>
      <c r="O11" s="334"/>
      <c r="P11" s="334"/>
      <c r="Q11" s="334"/>
      <c r="R11" s="334"/>
      <c r="S11" s="334"/>
    </row>
    <row r="12" spans="1:18" s="34" customFormat="1" ht="15.75" customHeight="1">
      <c r="A12" s="312" t="s">
        <v>1275</v>
      </c>
      <c r="B12" s="312"/>
      <c r="C12" s="312"/>
      <c r="D12" s="312"/>
      <c r="E12" s="311" t="s">
        <v>1272</v>
      </c>
      <c r="L12" s="314"/>
      <c r="M12" s="314"/>
      <c r="N12" s="314"/>
      <c r="O12" s="314"/>
      <c r="P12" s="314"/>
      <c r="Q12" s="314"/>
      <c r="R12" s="314"/>
    </row>
    <row r="13" spans="1:5" s="34" customFormat="1" ht="15.75" customHeight="1">
      <c r="A13" s="85" t="s">
        <v>1276</v>
      </c>
      <c r="E13" s="85" t="s">
        <v>1277</v>
      </c>
    </row>
    <row r="14" spans="1:19" s="304" customFormat="1" ht="15.75" customHeight="1">
      <c r="A14" s="302" t="s">
        <v>1241</v>
      </c>
      <c r="B14" s="303"/>
      <c r="C14" s="303"/>
      <c r="D14" s="303"/>
      <c r="E14" s="303" t="s">
        <v>1242</v>
      </c>
      <c r="F14" s="303"/>
      <c r="H14" s="303"/>
      <c r="I14" s="303"/>
      <c r="J14" s="303"/>
      <c r="K14" s="303"/>
      <c r="M14" s="303"/>
      <c r="N14" s="303"/>
      <c r="O14" s="303"/>
      <c r="P14" s="303"/>
      <c r="Q14" s="303"/>
      <c r="R14" s="303"/>
      <c r="S14" s="303"/>
    </row>
  </sheetData>
  <sheetProtection/>
  <mergeCells count="8">
    <mergeCell ref="A1:H1"/>
    <mergeCell ref="B3:C3"/>
    <mergeCell ref="F3:G3"/>
    <mergeCell ref="B4:C4"/>
    <mergeCell ref="F4:G4"/>
    <mergeCell ref="D3:E3"/>
    <mergeCell ref="D4:E4"/>
    <mergeCell ref="A3:A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P31"/>
  <sheetViews>
    <sheetView tabSelected="1" zoomScalePageLayoutView="0" workbookViewId="0" topLeftCell="A1">
      <selection activeCell="D11" sqref="D11"/>
    </sheetView>
  </sheetViews>
  <sheetFormatPr defaultColWidth="8.88671875" defaultRowHeight="13.5"/>
  <cols>
    <col min="1" max="1" width="8.88671875" style="14" customWidth="1"/>
    <col min="2" max="2" width="10.99609375" style="14" customWidth="1"/>
    <col min="3" max="4" width="8.88671875" style="14" customWidth="1"/>
    <col min="5" max="5" width="10.5546875" style="14" customWidth="1"/>
    <col min="6" max="6" width="8.88671875" style="14" customWidth="1"/>
    <col min="7" max="9" width="10.99609375" style="14" customWidth="1"/>
    <col min="10" max="11" width="8.88671875" style="14" customWidth="1"/>
    <col min="12" max="12" width="11.3359375" style="14" customWidth="1"/>
    <col min="13" max="13" width="11.21484375" style="14" customWidth="1"/>
    <col min="14" max="14" width="9.99609375" style="14" customWidth="1"/>
    <col min="15" max="15" width="13.6640625" style="14" customWidth="1"/>
    <col min="16" max="16" width="10.88671875" style="14" customWidth="1"/>
    <col min="17" max="16384" width="8.88671875" style="14" customWidth="1"/>
  </cols>
  <sheetData>
    <row r="1" spans="1:16" ht="34.5" customHeight="1">
      <c r="A1" s="1110" t="s">
        <v>1250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</row>
    <row r="2" spans="1:16" ht="15" customHeight="1">
      <c r="A2" s="14" t="s">
        <v>970</v>
      </c>
      <c r="P2" s="39" t="s">
        <v>971</v>
      </c>
    </row>
    <row r="3" spans="1:16" ht="15.75" customHeight="1">
      <c r="A3" s="16"/>
      <c r="B3" s="1222" t="s">
        <v>972</v>
      </c>
      <c r="C3" s="1124" t="s">
        <v>973</v>
      </c>
      <c r="D3" s="1201"/>
      <c r="E3" s="1201"/>
      <c r="F3" s="1225" t="s">
        <v>974</v>
      </c>
      <c r="G3" s="1201"/>
      <c r="H3" s="1202"/>
      <c r="I3" s="1222" t="s">
        <v>972</v>
      </c>
      <c r="J3" s="1124" t="s">
        <v>991</v>
      </c>
      <c r="K3" s="1201"/>
      <c r="L3" s="1201"/>
      <c r="M3" s="1201" t="s">
        <v>992</v>
      </c>
      <c r="N3" s="1201"/>
      <c r="O3" s="1202"/>
      <c r="P3" s="16"/>
    </row>
    <row r="4" spans="1:16" ht="15.75" customHeight="1">
      <c r="A4" s="108" t="s">
        <v>702</v>
      </c>
      <c r="B4" s="1223"/>
      <c r="C4" s="54" t="s">
        <v>975</v>
      </c>
      <c r="D4" s="54" t="s">
        <v>976</v>
      </c>
      <c r="E4" s="45" t="s">
        <v>977</v>
      </c>
      <c r="F4" s="54" t="s">
        <v>978</v>
      </c>
      <c r="G4" s="1121" t="s">
        <v>979</v>
      </c>
      <c r="H4" s="1202"/>
      <c r="I4" s="1226"/>
      <c r="J4" s="67" t="s">
        <v>980</v>
      </c>
      <c r="K4" s="54" t="s">
        <v>976</v>
      </c>
      <c r="L4" s="54" t="s">
        <v>977</v>
      </c>
      <c r="M4" s="54" t="s">
        <v>978</v>
      </c>
      <c r="N4" s="1121" t="s">
        <v>979</v>
      </c>
      <c r="O4" s="1202"/>
      <c r="P4" s="21" t="s">
        <v>434</v>
      </c>
    </row>
    <row r="5" spans="1:16" ht="15.75" customHeight="1">
      <c r="A5" s="21"/>
      <c r="B5" s="1223"/>
      <c r="C5" s="33"/>
      <c r="D5" s="33"/>
      <c r="E5" s="237" t="s">
        <v>981</v>
      </c>
      <c r="F5" s="60" t="s">
        <v>982</v>
      </c>
      <c r="G5" s="54" t="s">
        <v>983</v>
      </c>
      <c r="H5" s="60" t="s">
        <v>994</v>
      </c>
      <c r="I5" s="1226"/>
      <c r="J5" s="20"/>
      <c r="K5" s="33"/>
      <c r="L5" s="60" t="s">
        <v>981</v>
      </c>
      <c r="M5" s="60" t="s">
        <v>982</v>
      </c>
      <c r="N5" s="60" t="s">
        <v>983</v>
      </c>
      <c r="O5" s="60" t="s">
        <v>984</v>
      </c>
      <c r="P5" s="21"/>
    </row>
    <row r="6" spans="1:16" ht="15.75" customHeight="1">
      <c r="A6" s="108" t="s">
        <v>985</v>
      </c>
      <c r="B6" s="1223"/>
      <c r="C6" s="33" t="s">
        <v>697</v>
      </c>
      <c r="D6" s="33" t="s">
        <v>986</v>
      </c>
      <c r="E6" s="33"/>
      <c r="F6" s="33" t="s">
        <v>697</v>
      </c>
      <c r="G6" s="31"/>
      <c r="H6" s="33"/>
      <c r="I6" s="1226"/>
      <c r="J6" s="33" t="s">
        <v>697</v>
      </c>
      <c r="K6" s="33" t="s">
        <v>986</v>
      </c>
      <c r="L6" s="33"/>
      <c r="M6" s="33" t="s">
        <v>697</v>
      </c>
      <c r="N6" s="31"/>
      <c r="O6" s="33"/>
      <c r="P6" s="21" t="s">
        <v>548</v>
      </c>
    </row>
    <row r="7" spans="1:16" ht="15.75" customHeight="1">
      <c r="A7" s="23"/>
      <c r="B7" s="1224"/>
      <c r="C7" s="23" t="s">
        <v>987</v>
      </c>
      <c r="D7" s="24" t="s">
        <v>988</v>
      </c>
      <c r="E7" s="24" t="s">
        <v>989</v>
      </c>
      <c r="F7" s="24" t="s">
        <v>990</v>
      </c>
      <c r="G7" s="24" t="s">
        <v>700</v>
      </c>
      <c r="H7" s="24" t="s">
        <v>701</v>
      </c>
      <c r="I7" s="1227"/>
      <c r="J7" s="23" t="s">
        <v>987</v>
      </c>
      <c r="K7" s="24" t="s">
        <v>988</v>
      </c>
      <c r="L7" s="24" t="s">
        <v>989</v>
      </c>
      <c r="M7" s="24" t="s">
        <v>990</v>
      </c>
      <c r="N7" s="24" t="s">
        <v>700</v>
      </c>
      <c r="O7" s="24" t="s">
        <v>701</v>
      </c>
      <c r="P7" s="25"/>
    </row>
    <row r="8" spans="1:16" ht="22.5" customHeight="1">
      <c r="A8" s="359" t="s">
        <v>1419</v>
      </c>
      <c r="B8" s="668" t="s">
        <v>1300</v>
      </c>
      <c r="C8" s="669">
        <v>2</v>
      </c>
      <c r="D8" s="670">
        <v>8554</v>
      </c>
      <c r="E8" s="670">
        <v>1358</v>
      </c>
      <c r="F8" s="671">
        <v>615</v>
      </c>
      <c r="G8" s="671">
        <v>139</v>
      </c>
      <c r="H8" s="672">
        <v>732</v>
      </c>
      <c r="I8" s="673" t="s">
        <v>1300</v>
      </c>
      <c r="J8" s="674">
        <v>3</v>
      </c>
      <c r="K8" s="674">
        <v>13901</v>
      </c>
      <c r="L8" s="674">
        <v>2248</v>
      </c>
      <c r="M8" s="674">
        <v>1838</v>
      </c>
      <c r="N8" s="674">
        <v>509</v>
      </c>
      <c r="O8" s="675">
        <v>1802</v>
      </c>
      <c r="P8" s="362" t="s">
        <v>1419</v>
      </c>
    </row>
    <row r="9" spans="1:16" s="105" customFormat="1" ht="22.5" customHeight="1">
      <c r="A9" s="404" t="s">
        <v>1415</v>
      </c>
      <c r="B9" s="668" t="s">
        <v>1300</v>
      </c>
      <c r="C9" s="676">
        <v>2</v>
      </c>
      <c r="D9" s="677">
        <v>8554</v>
      </c>
      <c r="E9" s="677">
        <v>1356</v>
      </c>
      <c r="F9" s="678">
        <v>609</v>
      </c>
      <c r="G9" s="678">
        <v>158</v>
      </c>
      <c r="H9" s="679">
        <v>715</v>
      </c>
      <c r="I9" s="668" t="s">
        <v>1300</v>
      </c>
      <c r="J9" s="678">
        <v>3</v>
      </c>
      <c r="K9" s="678">
        <v>14602</v>
      </c>
      <c r="L9" s="678">
        <v>2248</v>
      </c>
      <c r="M9" s="678">
        <v>1896</v>
      </c>
      <c r="N9" s="678">
        <v>614</v>
      </c>
      <c r="O9" s="680">
        <v>1852</v>
      </c>
      <c r="P9" s="410" t="s">
        <v>1415</v>
      </c>
    </row>
    <row r="10" spans="1:16" s="105" customFormat="1" ht="22.5" customHeight="1">
      <c r="A10" s="404" t="s">
        <v>1416</v>
      </c>
      <c r="B10" s="668" t="s">
        <v>1300</v>
      </c>
      <c r="C10" s="676">
        <v>2</v>
      </c>
      <c r="D10" s="677">
        <v>8554</v>
      </c>
      <c r="E10" s="677">
        <v>1357</v>
      </c>
      <c r="F10" s="678">
        <v>609</v>
      </c>
      <c r="G10" s="678">
        <v>142</v>
      </c>
      <c r="H10" s="679">
        <v>721</v>
      </c>
      <c r="I10" s="668" t="s">
        <v>1300</v>
      </c>
      <c r="J10" s="678">
        <v>3</v>
      </c>
      <c r="K10" s="678">
        <v>14602</v>
      </c>
      <c r="L10" s="678">
        <v>2542</v>
      </c>
      <c r="M10" s="678">
        <v>1869</v>
      </c>
      <c r="N10" s="678">
        <v>668</v>
      </c>
      <c r="O10" s="680">
        <v>2011</v>
      </c>
      <c r="P10" s="410" t="s">
        <v>1416</v>
      </c>
    </row>
    <row r="11" spans="1:16" s="105" customFormat="1" ht="22.5" customHeight="1">
      <c r="A11" s="404" t="s">
        <v>522</v>
      </c>
      <c r="B11" s="668" t="s">
        <v>1300</v>
      </c>
      <c r="C11" s="676">
        <v>2</v>
      </c>
      <c r="D11" s="677">
        <v>8554</v>
      </c>
      <c r="E11" s="677">
        <v>1402</v>
      </c>
      <c r="F11" s="678">
        <v>597</v>
      </c>
      <c r="G11" s="678">
        <v>135</v>
      </c>
      <c r="H11" s="679">
        <v>749</v>
      </c>
      <c r="I11" s="668" t="s">
        <v>1300</v>
      </c>
      <c r="J11" s="678">
        <v>3</v>
      </c>
      <c r="K11" s="678">
        <v>20046</v>
      </c>
      <c r="L11" s="678">
        <v>2827</v>
      </c>
      <c r="M11" s="678">
        <v>1846</v>
      </c>
      <c r="N11" s="678">
        <v>706</v>
      </c>
      <c r="O11" s="680">
        <v>2235</v>
      </c>
      <c r="P11" s="410" t="s">
        <v>522</v>
      </c>
    </row>
    <row r="12" spans="1:16" s="123" customFormat="1" ht="22.5" customHeight="1">
      <c r="A12" s="366" t="s">
        <v>1476</v>
      </c>
      <c r="B12" s="668" t="s">
        <v>130</v>
      </c>
      <c r="C12" s="681">
        <v>2</v>
      </c>
      <c r="D12" s="682">
        <v>8554</v>
      </c>
      <c r="E12" s="682">
        <v>1402</v>
      </c>
      <c r="F12" s="683">
        <f>SUM(F13:F24)</f>
        <v>499</v>
      </c>
      <c r="G12" s="683">
        <f>G13+G14+G15+G16+G17+G18+G19+G20+G21+G22+G23+G24</f>
        <v>112</v>
      </c>
      <c r="H12" s="684">
        <f>SUM(H13:H24)</f>
        <v>653</v>
      </c>
      <c r="I12" s="668" t="s">
        <v>130</v>
      </c>
      <c r="J12" s="683">
        <v>3</v>
      </c>
      <c r="K12" s="683">
        <v>20046</v>
      </c>
      <c r="L12" s="683">
        <v>2827</v>
      </c>
      <c r="M12" s="683">
        <f>SUM(M13:M24)</f>
        <v>1872</v>
      </c>
      <c r="N12" s="683">
        <f>N13+N14+N15+N16+N17+N18+N19+N20+N21+N22+N23+N24</f>
        <v>803</v>
      </c>
      <c r="O12" s="685">
        <f>SUM(O13:O24)</f>
        <v>2865</v>
      </c>
      <c r="P12" s="368" t="s">
        <v>1476</v>
      </c>
    </row>
    <row r="13" spans="1:16" ht="22.5" customHeight="1">
      <c r="A13" s="363" t="s">
        <v>574</v>
      </c>
      <c r="B13" s="668" t="s">
        <v>1300</v>
      </c>
      <c r="C13" s="676">
        <v>2</v>
      </c>
      <c r="D13" s="677">
        <v>8554</v>
      </c>
      <c r="E13" s="677">
        <v>1402</v>
      </c>
      <c r="F13" s="686">
        <v>50</v>
      </c>
      <c r="G13" s="686">
        <v>10</v>
      </c>
      <c r="H13" s="687">
        <v>70</v>
      </c>
      <c r="I13" s="668" t="s">
        <v>1300</v>
      </c>
      <c r="J13" s="678">
        <v>3</v>
      </c>
      <c r="K13" s="678">
        <v>20046</v>
      </c>
      <c r="L13" s="678">
        <v>2827</v>
      </c>
      <c r="M13" s="678">
        <v>150</v>
      </c>
      <c r="N13" s="678">
        <v>44</v>
      </c>
      <c r="O13" s="680">
        <v>231</v>
      </c>
      <c r="P13" s="365" t="s">
        <v>575</v>
      </c>
    </row>
    <row r="14" spans="1:16" ht="22.5" customHeight="1">
      <c r="A14" s="363" t="s">
        <v>576</v>
      </c>
      <c r="B14" s="668" t="s">
        <v>1300</v>
      </c>
      <c r="C14" s="676">
        <v>2</v>
      </c>
      <c r="D14" s="677">
        <v>8554</v>
      </c>
      <c r="E14" s="677">
        <v>1402</v>
      </c>
      <c r="F14" s="686">
        <v>48</v>
      </c>
      <c r="G14" s="686">
        <v>9</v>
      </c>
      <c r="H14" s="687">
        <v>59</v>
      </c>
      <c r="I14" s="668" t="s">
        <v>1300</v>
      </c>
      <c r="J14" s="678">
        <v>3</v>
      </c>
      <c r="K14" s="678">
        <v>20046</v>
      </c>
      <c r="L14" s="678">
        <v>2827</v>
      </c>
      <c r="M14" s="678">
        <v>138</v>
      </c>
      <c r="N14" s="678">
        <v>48</v>
      </c>
      <c r="O14" s="680">
        <v>197</v>
      </c>
      <c r="P14" s="365" t="s">
        <v>577</v>
      </c>
    </row>
    <row r="15" spans="1:16" ht="22.5" customHeight="1">
      <c r="A15" s="363" t="s">
        <v>578</v>
      </c>
      <c r="B15" s="668" t="s">
        <v>1300</v>
      </c>
      <c r="C15" s="676">
        <v>2</v>
      </c>
      <c r="D15" s="677">
        <v>8554</v>
      </c>
      <c r="E15" s="677">
        <v>1402</v>
      </c>
      <c r="F15" s="686">
        <v>46</v>
      </c>
      <c r="G15" s="686">
        <v>7</v>
      </c>
      <c r="H15" s="687">
        <v>69</v>
      </c>
      <c r="I15" s="668" t="s">
        <v>1300</v>
      </c>
      <c r="J15" s="678">
        <v>3</v>
      </c>
      <c r="K15" s="678">
        <v>20046</v>
      </c>
      <c r="L15" s="678">
        <v>2827</v>
      </c>
      <c r="M15" s="678">
        <v>158</v>
      </c>
      <c r="N15" s="678">
        <v>58</v>
      </c>
      <c r="O15" s="680">
        <v>237</v>
      </c>
      <c r="P15" s="365" t="s">
        <v>579</v>
      </c>
    </row>
    <row r="16" spans="1:16" ht="22.5" customHeight="1">
      <c r="A16" s="363" t="s">
        <v>580</v>
      </c>
      <c r="B16" s="668" t="s">
        <v>1300</v>
      </c>
      <c r="C16" s="676">
        <v>2</v>
      </c>
      <c r="D16" s="677">
        <v>8554</v>
      </c>
      <c r="E16" s="677">
        <v>1402</v>
      </c>
      <c r="F16" s="686">
        <v>50</v>
      </c>
      <c r="G16" s="686">
        <v>13</v>
      </c>
      <c r="H16" s="687">
        <v>69</v>
      </c>
      <c r="I16" s="668" t="s">
        <v>1300</v>
      </c>
      <c r="J16" s="678">
        <v>3</v>
      </c>
      <c r="K16" s="678">
        <v>20046</v>
      </c>
      <c r="L16" s="678">
        <v>2827</v>
      </c>
      <c r="M16" s="678">
        <v>154</v>
      </c>
      <c r="N16" s="678">
        <v>89</v>
      </c>
      <c r="O16" s="680">
        <v>208</v>
      </c>
      <c r="P16" s="365" t="s">
        <v>581</v>
      </c>
    </row>
    <row r="17" spans="1:16" ht="22.5" customHeight="1">
      <c r="A17" s="363" t="s">
        <v>582</v>
      </c>
      <c r="B17" s="668" t="s">
        <v>1300</v>
      </c>
      <c r="C17" s="676">
        <v>2</v>
      </c>
      <c r="D17" s="677">
        <v>8554</v>
      </c>
      <c r="E17" s="677">
        <v>1402</v>
      </c>
      <c r="F17" s="686">
        <v>53</v>
      </c>
      <c r="G17" s="686">
        <v>16</v>
      </c>
      <c r="H17" s="687">
        <v>65</v>
      </c>
      <c r="I17" s="668" t="s">
        <v>1300</v>
      </c>
      <c r="J17" s="678">
        <v>3</v>
      </c>
      <c r="K17" s="678">
        <v>20046</v>
      </c>
      <c r="L17" s="678">
        <v>2827</v>
      </c>
      <c r="M17" s="678">
        <v>162</v>
      </c>
      <c r="N17" s="678">
        <v>95</v>
      </c>
      <c r="O17" s="680">
        <v>227</v>
      </c>
      <c r="P17" s="365" t="s">
        <v>583</v>
      </c>
    </row>
    <row r="18" spans="1:16" ht="22.5" customHeight="1">
      <c r="A18" s="363" t="s">
        <v>584</v>
      </c>
      <c r="B18" s="668" t="s">
        <v>1300</v>
      </c>
      <c r="C18" s="676">
        <v>2</v>
      </c>
      <c r="D18" s="677">
        <v>8554</v>
      </c>
      <c r="E18" s="677">
        <v>1402</v>
      </c>
      <c r="F18" s="686">
        <v>41</v>
      </c>
      <c r="G18" s="686">
        <v>10</v>
      </c>
      <c r="H18" s="687">
        <v>49</v>
      </c>
      <c r="I18" s="668" t="s">
        <v>1300</v>
      </c>
      <c r="J18" s="678">
        <v>3</v>
      </c>
      <c r="K18" s="678">
        <v>20046</v>
      </c>
      <c r="L18" s="678">
        <v>2827</v>
      </c>
      <c r="M18" s="678">
        <v>151</v>
      </c>
      <c r="N18" s="678">
        <v>65</v>
      </c>
      <c r="O18" s="680">
        <v>245</v>
      </c>
      <c r="P18" s="365" t="s">
        <v>585</v>
      </c>
    </row>
    <row r="19" spans="1:16" ht="22.5" customHeight="1">
      <c r="A19" s="363" t="s">
        <v>586</v>
      </c>
      <c r="B19" s="668" t="s">
        <v>1300</v>
      </c>
      <c r="C19" s="676">
        <v>2</v>
      </c>
      <c r="D19" s="677">
        <v>8554</v>
      </c>
      <c r="E19" s="677">
        <v>1402</v>
      </c>
      <c r="F19" s="686">
        <v>52</v>
      </c>
      <c r="G19" s="686">
        <v>12</v>
      </c>
      <c r="H19" s="687">
        <v>59</v>
      </c>
      <c r="I19" s="668" t="s">
        <v>1300</v>
      </c>
      <c r="J19" s="678">
        <v>3</v>
      </c>
      <c r="K19" s="678">
        <v>20046</v>
      </c>
      <c r="L19" s="678">
        <v>2827</v>
      </c>
      <c r="M19" s="678">
        <v>157</v>
      </c>
      <c r="N19" s="678">
        <v>64</v>
      </c>
      <c r="O19" s="680">
        <v>250</v>
      </c>
      <c r="P19" s="365" t="s">
        <v>587</v>
      </c>
    </row>
    <row r="20" spans="1:16" ht="22.5" customHeight="1">
      <c r="A20" s="363" t="s">
        <v>588</v>
      </c>
      <c r="B20" s="668" t="s">
        <v>1300</v>
      </c>
      <c r="C20" s="676">
        <v>2</v>
      </c>
      <c r="D20" s="677">
        <v>8554</v>
      </c>
      <c r="E20" s="677">
        <v>1402</v>
      </c>
      <c r="F20" s="686">
        <v>52</v>
      </c>
      <c r="G20" s="686">
        <v>18</v>
      </c>
      <c r="H20" s="687">
        <v>62</v>
      </c>
      <c r="I20" s="668" t="s">
        <v>1300</v>
      </c>
      <c r="J20" s="678">
        <v>3</v>
      </c>
      <c r="K20" s="678">
        <v>20046</v>
      </c>
      <c r="L20" s="678">
        <v>2827</v>
      </c>
      <c r="M20" s="678">
        <v>176</v>
      </c>
      <c r="N20" s="678">
        <v>100</v>
      </c>
      <c r="O20" s="680">
        <v>307</v>
      </c>
      <c r="P20" s="365" t="s">
        <v>589</v>
      </c>
    </row>
    <row r="21" spans="1:16" ht="22.5" customHeight="1">
      <c r="A21" s="363" t="s">
        <v>590</v>
      </c>
      <c r="B21" s="668" t="s">
        <v>1300</v>
      </c>
      <c r="C21" s="676">
        <v>2</v>
      </c>
      <c r="D21" s="677">
        <v>8554</v>
      </c>
      <c r="E21" s="677">
        <v>1402</v>
      </c>
      <c r="F21" s="686">
        <v>28</v>
      </c>
      <c r="G21" s="686">
        <v>5</v>
      </c>
      <c r="H21" s="687">
        <v>40</v>
      </c>
      <c r="I21" s="668" t="s">
        <v>1300</v>
      </c>
      <c r="J21" s="678">
        <v>3</v>
      </c>
      <c r="K21" s="678">
        <v>20046</v>
      </c>
      <c r="L21" s="678">
        <v>2827</v>
      </c>
      <c r="M21" s="678">
        <v>140</v>
      </c>
      <c r="N21" s="678">
        <v>56</v>
      </c>
      <c r="O21" s="680">
        <v>214</v>
      </c>
      <c r="P21" s="365" t="s">
        <v>591</v>
      </c>
    </row>
    <row r="22" spans="1:16" ht="22.5" customHeight="1">
      <c r="A22" s="363" t="s">
        <v>592</v>
      </c>
      <c r="B22" s="668" t="s">
        <v>1300</v>
      </c>
      <c r="C22" s="676">
        <v>2</v>
      </c>
      <c r="D22" s="677">
        <v>8554</v>
      </c>
      <c r="E22" s="677">
        <v>1402</v>
      </c>
      <c r="F22" s="686">
        <v>26</v>
      </c>
      <c r="G22" s="686">
        <v>5</v>
      </c>
      <c r="H22" s="687">
        <v>36</v>
      </c>
      <c r="I22" s="668" t="s">
        <v>1300</v>
      </c>
      <c r="J22" s="678">
        <v>3</v>
      </c>
      <c r="K22" s="678">
        <v>20046</v>
      </c>
      <c r="L22" s="678">
        <v>2827</v>
      </c>
      <c r="M22" s="678">
        <v>167</v>
      </c>
      <c r="N22" s="678">
        <v>77</v>
      </c>
      <c r="O22" s="680">
        <v>226</v>
      </c>
      <c r="P22" s="365" t="s">
        <v>593</v>
      </c>
    </row>
    <row r="23" spans="1:16" ht="22.5" customHeight="1">
      <c r="A23" s="363" t="s">
        <v>594</v>
      </c>
      <c r="B23" s="668" t="s">
        <v>1300</v>
      </c>
      <c r="C23" s="676">
        <v>2</v>
      </c>
      <c r="D23" s="677">
        <v>8554</v>
      </c>
      <c r="E23" s="677">
        <v>1402</v>
      </c>
      <c r="F23" s="686">
        <v>25</v>
      </c>
      <c r="G23" s="686">
        <v>4</v>
      </c>
      <c r="H23" s="687">
        <v>32</v>
      </c>
      <c r="I23" s="668" t="s">
        <v>1300</v>
      </c>
      <c r="J23" s="678">
        <v>3</v>
      </c>
      <c r="K23" s="678">
        <v>20046</v>
      </c>
      <c r="L23" s="678">
        <v>2827</v>
      </c>
      <c r="M23" s="678">
        <v>159</v>
      </c>
      <c r="N23" s="678">
        <v>59</v>
      </c>
      <c r="O23" s="680">
        <v>238</v>
      </c>
      <c r="P23" s="365" t="s">
        <v>595</v>
      </c>
    </row>
    <row r="24" spans="1:16" ht="22.5" customHeight="1">
      <c r="A24" s="688" t="s">
        <v>596</v>
      </c>
      <c r="B24" s="668" t="s">
        <v>1300</v>
      </c>
      <c r="C24" s="689">
        <v>2</v>
      </c>
      <c r="D24" s="690">
        <v>8554</v>
      </c>
      <c r="E24" s="690">
        <v>1402</v>
      </c>
      <c r="F24" s="691">
        <v>28</v>
      </c>
      <c r="G24" s="691">
        <v>3</v>
      </c>
      <c r="H24" s="692">
        <v>43</v>
      </c>
      <c r="I24" s="693" t="s">
        <v>1300</v>
      </c>
      <c r="J24" s="694">
        <v>3</v>
      </c>
      <c r="K24" s="694">
        <v>20046</v>
      </c>
      <c r="L24" s="694">
        <v>2827</v>
      </c>
      <c r="M24" s="694">
        <v>160</v>
      </c>
      <c r="N24" s="694">
        <v>48</v>
      </c>
      <c r="O24" s="695">
        <v>285</v>
      </c>
      <c r="P24" s="377" t="s">
        <v>597</v>
      </c>
    </row>
    <row r="25" spans="1:16" ht="30" customHeight="1">
      <c r="A25" s="1216" t="s">
        <v>127</v>
      </c>
      <c r="B25" s="1217"/>
      <c r="C25" s="1218"/>
      <c r="D25" s="1218"/>
      <c r="E25" s="1218"/>
      <c r="F25" s="1218"/>
      <c r="I25" s="1221" t="s">
        <v>126</v>
      </c>
      <c r="J25" s="1221"/>
      <c r="K25" s="1221"/>
      <c r="L25" s="1221"/>
      <c r="M25" s="1221"/>
      <c r="N25" s="1221"/>
      <c r="O25" s="1221"/>
      <c r="P25" s="1221"/>
    </row>
    <row r="26" spans="1:15" ht="25.5" customHeight="1">
      <c r="A26" s="343" t="s">
        <v>129</v>
      </c>
      <c r="F26" s="231"/>
      <c r="I26" s="40" t="s">
        <v>63</v>
      </c>
      <c r="O26" s="40"/>
    </row>
    <row r="27" ht="12.75">
      <c r="A27" s="343"/>
    </row>
    <row r="30" spans="4:7" ht="12.75">
      <c r="D30" s="1219" t="s">
        <v>694</v>
      </c>
      <c r="E30" s="1220"/>
      <c r="F30" s="1220"/>
      <c r="G30" s="1220"/>
    </row>
    <row r="31" spans="4:7" ht="12.75">
      <c r="D31" s="438"/>
      <c r="E31" s="438"/>
      <c r="F31" s="438"/>
      <c r="G31" s="438"/>
    </row>
  </sheetData>
  <sheetProtection/>
  <mergeCells count="12">
    <mergeCell ref="G4:H4"/>
    <mergeCell ref="N4:O4"/>
    <mergeCell ref="A25:F25"/>
    <mergeCell ref="D30:G30"/>
    <mergeCell ref="I25:P25"/>
    <mergeCell ref="A1:P1"/>
    <mergeCell ref="B3:B7"/>
    <mergeCell ref="C3:E3"/>
    <mergeCell ref="F3:H3"/>
    <mergeCell ref="I3:I7"/>
    <mergeCell ref="J3:L3"/>
    <mergeCell ref="M3:O3"/>
  </mergeCells>
  <printOptions horizontalCentered="1" verticalCentered="1"/>
  <pageMargins left="0.35433070866141736" right="0.35433070866141736" top="0.3937007874015748" bottom="0.3937007874015748" header="0.5118110236220472" footer="0.46"/>
  <pageSetup horizontalDpi="600" verticalDpi="600" orientation="landscape" paperSize="9" scale="7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P27"/>
  <sheetViews>
    <sheetView zoomScalePageLayoutView="0" workbookViewId="0" topLeftCell="A1">
      <selection activeCell="A1" sqref="A1:P1"/>
    </sheetView>
  </sheetViews>
  <sheetFormatPr defaultColWidth="8.88671875" defaultRowHeight="13.5"/>
  <cols>
    <col min="1" max="1" width="10.77734375" style="14" customWidth="1"/>
    <col min="2" max="2" width="10.99609375" style="14" customWidth="1"/>
    <col min="3" max="8" width="10.10546875" style="14" customWidth="1"/>
    <col min="9" max="9" width="10.99609375" style="14" customWidth="1"/>
    <col min="10" max="15" width="10.10546875" style="14" customWidth="1"/>
    <col min="16" max="16" width="10.77734375" style="14" customWidth="1"/>
    <col min="17" max="16384" width="8.88671875" style="14" customWidth="1"/>
  </cols>
  <sheetData>
    <row r="1" spans="1:16" ht="36" customHeight="1">
      <c r="A1" s="1110" t="s">
        <v>64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</row>
    <row r="2" spans="1:16" ht="18" customHeight="1">
      <c r="A2" s="14" t="s">
        <v>65</v>
      </c>
      <c r="P2" s="39" t="s">
        <v>66</v>
      </c>
    </row>
    <row r="3" spans="1:16" ht="17.25" customHeight="1">
      <c r="A3" s="70"/>
      <c r="B3" s="1222" t="s">
        <v>67</v>
      </c>
      <c r="C3" s="1124" t="s">
        <v>68</v>
      </c>
      <c r="D3" s="1201"/>
      <c r="E3" s="1201"/>
      <c r="F3" s="1201" t="s">
        <v>69</v>
      </c>
      <c r="G3" s="1201"/>
      <c r="H3" s="1202"/>
      <c r="I3" s="1222" t="s">
        <v>67</v>
      </c>
      <c r="J3" s="1124" t="s">
        <v>70</v>
      </c>
      <c r="K3" s="1201"/>
      <c r="L3" s="1201"/>
      <c r="M3" s="1225" t="s">
        <v>71</v>
      </c>
      <c r="N3" s="1201"/>
      <c r="O3" s="1202"/>
      <c r="P3" s="70"/>
    </row>
    <row r="4" spans="1:16" ht="17.25" customHeight="1">
      <c r="A4" s="108" t="s">
        <v>1576</v>
      </c>
      <c r="B4" s="1223"/>
      <c r="C4" s="54" t="s">
        <v>72</v>
      </c>
      <c r="D4" s="54" t="s">
        <v>73</v>
      </c>
      <c r="E4" s="54" t="s">
        <v>74</v>
      </c>
      <c r="F4" s="54" t="s">
        <v>75</v>
      </c>
      <c r="G4" s="1121" t="s">
        <v>76</v>
      </c>
      <c r="H4" s="1202"/>
      <c r="I4" s="1223"/>
      <c r="J4" s="67" t="s">
        <v>1409</v>
      </c>
      <c r="K4" s="54" t="s">
        <v>1410</v>
      </c>
      <c r="L4" s="54" t="s">
        <v>1411</v>
      </c>
      <c r="M4" s="54" t="s">
        <v>1412</v>
      </c>
      <c r="N4" s="1121" t="s">
        <v>77</v>
      </c>
      <c r="O4" s="1202"/>
      <c r="P4" s="21" t="s">
        <v>1580</v>
      </c>
    </row>
    <row r="5" spans="1:16" ht="17.25" customHeight="1">
      <c r="A5" s="21"/>
      <c r="B5" s="1223"/>
      <c r="C5" s="33"/>
      <c r="D5" s="33"/>
      <c r="E5" s="60" t="s">
        <v>78</v>
      </c>
      <c r="F5" s="60" t="s">
        <v>79</v>
      </c>
      <c r="G5" s="54" t="s">
        <v>80</v>
      </c>
      <c r="H5" s="60" t="s">
        <v>81</v>
      </c>
      <c r="I5" s="1223"/>
      <c r="J5" s="20"/>
      <c r="K5" s="33"/>
      <c r="L5" s="60" t="s">
        <v>1413</v>
      </c>
      <c r="M5" s="60" t="s">
        <v>1414</v>
      </c>
      <c r="N5" s="60" t="s">
        <v>80</v>
      </c>
      <c r="O5" s="60" t="s">
        <v>82</v>
      </c>
      <c r="P5" s="21"/>
    </row>
    <row r="6" spans="1:16" ht="17.25" customHeight="1">
      <c r="A6" s="108" t="s">
        <v>83</v>
      </c>
      <c r="B6" s="1223"/>
      <c r="C6" s="33" t="s">
        <v>1581</v>
      </c>
      <c r="D6" s="33" t="s">
        <v>84</v>
      </c>
      <c r="E6" s="33"/>
      <c r="F6" s="33" t="s">
        <v>1581</v>
      </c>
      <c r="G6" s="31"/>
      <c r="H6" s="33"/>
      <c r="I6" s="1223"/>
      <c r="J6" s="20" t="s">
        <v>1403</v>
      </c>
      <c r="K6" s="33" t="s">
        <v>1404</v>
      </c>
      <c r="L6" s="33"/>
      <c r="M6" s="33" t="s">
        <v>1403</v>
      </c>
      <c r="N6" s="31"/>
      <c r="O6" s="33"/>
      <c r="P6" s="21" t="s">
        <v>85</v>
      </c>
    </row>
    <row r="7" spans="1:16" ht="17.25" customHeight="1">
      <c r="A7" s="89"/>
      <c r="B7" s="1224"/>
      <c r="C7" s="23" t="s">
        <v>86</v>
      </c>
      <c r="D7" s="24" t="s">
        <v>87</v>
      </c>
      <c r="E7" s="24" t="s">
        <v>88</v>
      </c>
      <c r="F7" s="24" t="s">
        <v>89</v>
      </c>
      <c r="G7" s="24" t="s">
        <v>1583</v>
      </c>
      <c r="H7" s="24" t="s">
        <v>1584</v>
      </c>
      <c r="I7" s="1224"/>
      <c r="J7" s="23" t="s">
        <v>1405</v>
      </c>
      <c r="K7" s="24" t="s">
        <v>1406</v>
      </c>
      <c r="L7" s="24" t="s">
        <v>1407</v>
      </c>
      <c r="M7" s="24" t="s">
        <v>1408</v>
      </c>
      <c r="N7" s="24" t="s">
        <v>1583</v>
      </c>
      <c r="O7" s="24" t="s">
        <v>1584</v>
      </c>
      <c r="P7" s="18"/>
    </row>
    <row r="8" spans="1:16" ht="21.75" customHeight="1">
      <c r="A8" s="363" t="s">
        <v>1419</v>
      </c>
      <c r="B8" s="668" t="s">
        <v>1300</v>
      </c>
      <c r="C8" s="696">
        <v>3</v>
      </c>
      <c r="D8" s="697">
        <v>10144</v>
      </c>
      <c r="E8" s="697">
        <v>1693</v>
      </c>
      <c r="F8" s="697">
        <v>1772</v>
      </c>
      <c r="G8" s="697">
        <v>278</v>
      </c>
      <c r="H8" s="698">
        <v>770</v>
      </c>
      <c r="I8" s="673" t="s">
        <v>1300</v>
      </c>
      <c r="J8" s="697">
        <v>2</v>
      </c>
      <c r="K8" s="697">
        <v>209</v>
      </c>
      <c r="L8" s="697">
        <v>331</v>
      </c>
      <c r="M8" s="697">
        <v>4575</v>
      </c>
      <c r="N8" s="697">
        <v>230</v>
      </c>
      <c r="O8" s="699">
        <v>0</v>
      </c>
      <c r="P8" s="365" t="s">
        <v>1419</v>
      </c>
    </row>
    <row r="9" spans="1:16" s="213" customFormat="1" ht="21.75" customHeight="1">
      <c r="A9" s="363" t="s">
        <v>1415</v>
      </c>
      <c r="B9" s="668" t="s">
        <v>1300</v>
      </c>
      <c r="C9" s="700">
        <v>3</v>
      </c>
      <c r="D9" s="678">
        <v>10144</v>
      </c>
      <c r="E9" s="678">
        <v>1693</v>
      </c>
      <c r="F9" s="701">
        <v>1841</v>
      </c>
      <c r="G9" s="701">
        <v>336</v>
      </c>
      <c r="H9" s="702">
        <v>840</v>
      </c>
      <c r="I9" s="668" t="s">
        <v>1300</v>
      </c>
      <c r="J9" s="678">
        <v>2</v>
      </c>
      <c r="K9" s="678">
        <v>209</v>
      </c>
      <c r="L9" s="678">
        <v>331</v>
      </c>
      <c r="M9" s="701">
        <v>4780</v>
      </c>
      <c r="N9" s="701">
        <v>330</v>
      </c>
      <c r="O9" s="703">
        <v>0</v>
      </c>
      <c r="P9" s="365" t="s">
        <v>1415</v>
      </c>
    </row>
    <row r="10" spans="1:16" s="213" customFormat="1" ht="21.75" customHeight="1">
      <c r="A10" s="363" t="s">
        <v>1416</v>
      </c>
      <c r="B10" s="668" t="s">
        <v>1300</v>
      </c>
      <c r="C10" s="700">
        <v>3</v>
      </c>
      <c r="D10" s="678">
        <v>10144</v>
      </c>
      <c r="E10" s="678">
        <v>1693</v>
      </c>
      <c r="F10" s="701">
        <v>1784</v>
      </c>
      <c r="G10" s="701">
        <v>349</v>
      </c>
      <c r="H10" s="702">
        <v>949</v>
      </c>
      <c r="I10" s="668" t="s">
        <v>1300</v>
      </c>
      <c r="J10" s="678">
        <v>2</v>
      </c>
      <c r="K10" s="678">
        <v>209</v>
      </c>
      <c r="L10" s="678">
        <v>331</v>
      </c>
      <c r="M10" s="701">
        <v>4816</v>
      </c>
      <c r="N10" s="701">
        <v>394</v>
      </c>
      <c r="O10" s="703">
        <v>0</v>
      </c>
      <c r="P10" s="365" t="s">
        <v>1416</v>
      </c>
    </row>
    <row r="11" spans="1:16" s="213" customFormat="1" ht="21.75" customHeight="1">
      <c r="A11" s="363" t="s">
        <v>522</v>
      </c>
      <c r="B11" s="668" t="s">
        <v>1300</v>
      </c>
      <c r="C11" s="700">
        <v>3</v>
      </c>
      <c r="D11" s="678">
        <v>10144</v>
      </c>
      <c r="E11" s="678">
        <v>1693</v>
      </c>
      <c r="F11" s="701">
        <v>1793</v>
      </c>
      <c r="G11" s="701">
        <v>371</v>
      </c>
      <c r="H11" s="702">
        <v>967</v>
      </c>
      <c r="I11" s="668" t="s">
        <v>1300</v>
      </c>
      <c r="J11" s="678">
        <v>3</v>
      </c>
      <c r="K11" s="678">
        <v>408</v>
      </c>
      <c r="L11" s="678">
        <v>625</v>
      </c>
      <c r="M11" s="701">
        <v>5882</v>
      </c>
      <c r="N11" s="701">
        <v>475</v>
      </c>
      <c r="O11" s="703">
        <v>0</v>
      </c>
      <c r="P11" s="365" t="s">
        <v>522</v>
      </c>
    </row>
    <row r="12" spans="1:16" s="708" customFormat="1" ht="21.75" customHeight="1">
      <c r="A12" s="366" t="s">
        <v>1476</v>
      </c>
      <c r="B12" s="668" t="s">
        <v>130</v>
      </c>
      <c r="C12" s="704">
        <v>3</v>
      </c>
      <c r="D12" s="683">
        <v>10144</v>
      </c>
      <c r="E12" s="683">
        <v>1693</v>
      </c>
      <c r="F12" s="705">
        <f>SUM(F13:F24)</f>
        <v>1812</v>
      </c>
      <c r="G12" s="705">
        <f>G13+G14+G15+G16+G17+G18+G19+G20+G21+G22+G23+G24</f>
        <v>345</v>
      </c>
      <c r="H12" s="706">
        <f>SUM(H13:H24)</f>
        <v>1035</v>
      </c>
      <c r="I12" s="668" t="s">
        <v>130</v>
      </c>
      <c r="J12" s="683">
        <v>3</v>
      </c>
      <c r="K12" s="683">
        <v>408</v>
      </c>
      <c r="L12" s="683">
        <v>625</v>
      </c>
      <c r="M12" s="705">
        <f>SUM(M13:M24)</f>
        <v>6953</v>
      </c>
      <c r="N12" s="705">
        <f>N13+N14+N15+N16+N17+N18+N19+N20+N21+N22+N23+N24</f>
        <v>632</v>
      </c>
      <c r="O12" s="707">
        <f>O13+O14+O15+O16+O17+O18+O19+O20+O21+O22+O23+O24</f>
        <v>0</v>
      </c>
      <c r="P12" s="368" t="s">
        <v>1476</v>
      </c>
    </row>
    <row r="13" spans="1:16" ht="21.75" customHeight="1">
      <c r="A13" s="363" t="s">
        <v>574</v>
      </c>
      <c r="B13" s="668" t="s">
        <v>1300</v>
      </c>
      <c r="C13" s="700">
        <v>3</v>
      </c>
      <c r="D13" s="678">
        <v>10144</v>
      </c>
      <c r="E13" s="678">
        <v>1693</v>
      </c>
      <c r="F13" s="686">
        <v>144</v>
      </c>
      <c r="G13" s="686">
        <v>22</v>
      </c>
      <c r="H13" s="709">
        <v>110</v>
      </c>
      <c r="I13" s="668" t="s">
        <v>1300</v>
      </c>
      <c r="J13" s="678">
        <v>3</v>
      </c>
      <c r="K13" s="678">
        <v>408</v>
      </c>
      <c r="L13" s="678">
        <v>625</v>
      </c>
      <c r="M13" s="686">
        <v>384</v>
      </c>
      <c r="N13" s="686">
        <v>26</v>
      </c>
      <c r="O13" s="703">
        <v>0</v>
      </c>
      <c r="P13" s="365" t="s">
        <v>575</v>
      </c>
    </row>
    <row r="14" spans="1:16" ht="21.75" customHeight="1">
      <c r="A14" s="363" t="s">
        <v>576</v>
      </c>
      <c r="B14" s="668" t="s">
        <v>1300</v>
      </c>
      <c r="C14" s="700">
        <v>3</v>
      </c>
      <c r="D14" s="678">
        <v>10144</v>
      </c>
      <c r="E14" s="678">
        <v>1693</v>
      </c>
      <c r="F14" s="686">
        <v>142</v>
      </c>
      <c r="G14" s="686">
        <v>22</v>
      </c>
      <c r="H14" s="709">
        <v>75</v>
      </c>
      <c r="I14" s="668" t="s">
        <v>1300</v>
      </c>
      <c r="J14" s="678">
        <v>3</v>
      </c>
      <c r="K14" s="678">
        <v>408</v>
      </c>
      <c r="L14" s="678">
        <v>625</v>
      </c>
      <c r="M14" s="686">
        <v>392</v>
      </c>
      <c r="N14" s="686">
        <v>29</v>
      </c>
      <c r="O14" s="703">
        <v>0</v>
      </c>
      <c r="P14" s="365" t="s">
        <v>577</v>
      </c>
    </row>
    <row r="15" spans="1:16" ht="21.75" customHeight="1">
      <c r="A15" s="363" t="s">
        <v>578</v>
      </c>
      <c r="B15" s="668" t="s">
        <v>1300</v>
      </c>
      <c r="C15" s="700">
        <v>3</v>
      </c>
      <c r="D15" s="678">
        <v>10144</v>
      </c>
      <c r="E15" s="678">
        <v>1693</v>
      </c>
      <c r="F15" s="686">
        <v>142</v>
      </c>
      <c r="G15" s="686">
        <v>20</v>
      </c>
      <c r="H15" s="709">
        <v>76</v>
      </c>
      <c r="I15" s="668" t="s">
        <v>1300</v>
      </c>
      <c r="J15" s="678">
        <v>3</v>
      </c>
      <c r="K15" s="678">
        <v>408</v>
      </c>
      <c r="L15" s="678">
        <v>625</v>
      </c>
      <c r="M15" s="686">
        <v>448</v>
      </c>
      <c r="N15" s="686">
        <v>41</v>
      </c>
      <c r="O15" s="703">
        <v>0</v>
      </c>
      <c r="P15" s="365" t="s">
        <v>579</v>
      </c>
    </row>
    <row r="16" spans="1:16" ht="21.75" customHeight="1">
      <c r="A16" s="363" t="s">
        <v>580</v>
      </c>
      <c r="B16" s="668" t="s">
        <v>1300</v>
      </c>
      <c r="C16" s="700">
        <v>3</v>
      </c>
      <c r="D16" s="678">
        <v>10144</v>
      </c>
      <c r="E16" s="678">
        <v>1693</v>
      </c>
      <c r="F16" s="686">
        <v>148</v>
      </c>
      <c r="G16" s="686">
        <v>35</v>
      </c>
      <c r="H16" s="709">
        <v>72</v>
      </c>
      <c r="I16" s="668" t="s">
        <v>1300</v>
      </c>
      <c r="J16" s="678">
        <v>3</v>
      </c>
      <c r="K16" s="678">
        <v>408</v>
      </c>
      <c r="L16" s="678">
        <v>625</v>
      </c>
      <c r="M16" s="686">
        <v>644</v>
      </c>
      <c r="N16" s="686">
        <v>77</v>
      </c>
      <c r="O16" s="703">
        <v>0</v>
      </c>
      <c r="P16" s="365" t="s">
        <v>581</v>
      </c>
    </row>
    <row r="17" spans="1:16" ht="21.75" customHeight="1">
      <c r="A17" s="363" t="s">
        <v>582</v>
      </c>
      <c r="B17" s="668" t="s">
        <v>1300</v>
      </c>
      <c r="C17" s="700">
        <v>3</v>
      </c>
      <c r="D17" s="678">
        <v>10144</v>
      </c>
      <c r="E17" s="678">
        <v>1693</v>
      </c>
      <c r="F17" s="686">
        <v>156</v>
      </c>
      <c r="G17" s="686">
        <v>40</v>
      </c>
      <c r="H17" s="709">
        <v>80</v>
      </c>
      <c r="I17" s="668" t="s">
        <v>1300</v>
      </c>
      <c r="J17" s="678">
        <v>3</v>
      </c>
      <c r="K17" s="678">
        <v>408</v>
      </c>
      <c r="L17" s="678">
        <v>625</v>
      </c>
      <c r="M17" s="686">
        <v>764</v>
      </c>
      <c r="N17" s="686">
        <v>90</v>
      </c>
      <c r="O17" s="703">
        <v>0</v>
      </c>
      <c r="P17" s="365" t="s">
        <v>583</v>
      </c>
    </row>
    <row r="18" spans="1:16" ht="21.75" customHeight="1">
      <c r="A18" s="363" t="s">
        <v>584</v>
      </c>
      <c r="B18" s="668" t="s">
        <v>1300</v>
      </c>
      <c r="C18" s="700">
        <v>3</v>
      </c>
      <c r="D18" s="678">
        <v>10144</v>
      </c>
      <c r="E18" s="678">
        <v>1693</v>
      </c>
      <c r="F18" s="686">
        <v>134</v>
      </c>
      <c r="G18" s="686">
        <v>27</v>
      </c>
      <c r="H18" s="709">
        <v>65</v>
      </c>
      <c r="I18" s="668" t="s">
        <v>1300</v>
      </c>
      <c r="J18" s="678">
        <v>3</v>
      </c>
      <c r="K18" s="678">
        <v>408</v>
      </c>
      <c r="L18" s="678">
        <v>625</v>
      </c>
      <c r="M18" s="686">
        <v>594</v>
      </c>
      <c r="N18" s="686">
        <v>51</v>
      </c>
      <c r="O18" s="703">
        <v>0</v>
      </c>
      <c r="P18" s="365" t="s">
        <v>585</v>
      </c>
    </row>
    <row r="19" spans="1:16" ht="21.75" customHeight="1">
      <c r="A19" s="363" t="s">
        <v>586</v>
      </c>
      <c r="B19" s="668" t="s">
        <v>1300</v>
      </c>
      <c r="C19" s="700">
        <v>3</v>
      </c>
      <c r="D19" s="678">
        <v>10144</v>
      </c>
      <c r="E19" s="678">
        <v>1693</v>
      </c>
      <c r="F19" s="686">
        <v>164</v>
      </c>
      <c r="G19" s="686">
        <v>35</v>
      </c>
      <c r="H19" s="709">
        <v>75</v>
      </c>
      <c r="I19" s="668" t="s">
        <v>1300</v>
      </c>
      <c r="J19" s="678">
        <v>3</v>
      </c>
      <c r="K19" s="678">
        <v>408</v>
      </c>
      <c r="L19" s="678">
        <v>625</v>
      </c>
      <c r="M19" s="686">
        <v>606</v>
      </c>
      <c r="N19" s="686">
        <v>46</v>
      </c>
      <c r="O19" s="703">
        <v>0</v>
      </c>
      <c r="P19" s="365" t="s">
        <v>587</v>
      </c>
    </row>
    <row r="20" spans="1:16" ht="21.75" customHeight="1">
      <c r="A20" s="363" t="s">
        <v>588</v>
      </c>
      <c r="B20" s="668" t="s">
        <v>1300</v>
      </c>
      <c r="C20" s="700">
        <v>3</v>
      </c>
      <c r="D20" s="678">
        <v>10144</v>
      </c>
      <c r="E20" s="678">
        <v>1693</v>
      </c>
      <c r="F20" s="686">
        <v>162</v>
      </c>
      <c r="G20" s="686">
        <v>46</v>
      </c>
      <c r="H20" s="709">
        <v>94</v>
      </c>
      <c r="I20" s="668" t="s">
        <v>1300</v>
      </c>
      <c r="J20" s="678">
        <v>3</v>
      </c>
      <c r="K20" s="678">
        <v>408</v>
      </c>
      <c r="L20" s="678">
        <v>625</v>
      </c>
      <c r="M20" s="686">
        <v>723</v>
      </c>
      <c r="N20" s="686">
        <v>61</v>
      </c>
      <c r="O20" s="703">
        <v>0</v>
      </c>
      <c r="P20" s="365" t="s">
        <v>589</v>
      </c>
    </row>
    <row r="21" spans="1:16" ht="21.75" customHeight="1">
      <c r="A21" s="363" t="s">
        <v>590</v>
      </c>
      <c r="B21" s="668" t="s">
        <v>1300</v>
      </c>
      <c r="C21" s="700">
        <v>3</v>
      </c>
      <c r="D21" s="678">
        <v>10144</v>
      </c>
      <c r="E21" s="678">
        <v>1693</v>
      </c>
      <c r="F21" s="686">
        <v>160</v>
      </c>
      <c r="G21" s="686">
        <v>25</v>
      </c>
      <c r="H21" s="709">
        <v>89</v>
      </c>
      <c r="I21" s="668" t="s">
        <v>1300</v>
      </c>
      <c r="J21" s="678">
        <v>3</v>
      </c>
      <c r="K21" s="678">
        <v>408</v>
      </c>
      <c r="L21" s="678">
        <v>625</v>
      </c>
      <c r="M21" s="686">
        <v>554</v>
      </c>
      <c r="N21" s="686">
        <v>45</v>
      </c>
      <c r="O21" s="703">
        <v>0</v>
      </c>
      <c r="P21" s="365" t="s">
        <v>591</v>
      </c>
    </row>
    <row r="22" spans="1:16" ht="21.75" customHeight="1">
      <c r="A22" s="363" t="s">
        <v>592</v>
      </c>
      <c r="B22" s="668" t="s">
        <v>1300</v>
      </c>
      <c r="C22" s="700">
        <v>3</v>
      </c>
      <c r="D22" s="678">
        <v>10144</v>
      </c>
      <c r="E22" s="678">
        <v>1693</v>
      </c>
      <c r="F22" s="686">
        <v>162</v>
      </c>
      <c r="G22" s="686">
        <v>36</v>
      </c>
      <c r="H22" s="709">
        <v>93</v>
      </c>
      <c r="I22" s="668" t="s">
        <v>1300</v>
      </c>
      <c r="J22" s="678">
        <v>3</v>
      </c>
      <c r="K22" s="678">
        <v>408</v>
      </c>
      <c r="L22" s="678">
        <v>625</v>
      </c>
      <c r="M22" s="686">
        <v>790</v>
      </c>
      <c r="N22" s="686">
        <v>82</v>
      </c>
      <c r="O22" s="703">
        <v>0</v>
      </c>
      <c r="P22" s="365" t="s">
        <v>593</v>
      </c>
    </row>
    <row r="23" spans="1:16" ht="21.75" customHeight="1">
      <c r="A23" s="363" t="s">
        <v>594</v>
      </c>
      <c r="B23" s="668" t="s">
        <v>1300</v>
      </c>
      <c r="C23" s="700">
        <v>3</v>
      </c>
      <c r="D23" s="678">
        <v>10144</v>
      </c>
      <c r="E23" s="678">
        <v>1693</v>
      </c>
      <c r="F23" s="686">
        <v>148</v>
      </c>
      <c r="G23" s="686">
        <v>21</v>
      </c>
      <c r="H23" s="709">
        <v>98</v>
      </c>
      <c r="I23" s="668" t="s">
        <v>1300</v>
      </c>
      <c r="J23" s="678">
        <v>3</v>
      </c>
      <c r="K23" s="678">
        <v>408</v>
      </c>
      <c r="L23" s="678">
        <v>625</v>
      </c>
      <c r="M23" s="686">
        <v>604</v>
      </c>
      <c r="N23" s="686">
        <v>51</v>
      </c>
      <c r="O23" s="703">
        <v>0</v>
      </c>
      <c r="P23" s="365" t="s">
        <v>595</v>
      </c>
    </row>
    <row r="24" spans="1:16" ht="21.75" customHeight="1">
      <c r="A24" s="688" t="s">
        <v>596</v>
      </c>
      <c r="B24" s="668" t="s">
        <v>1300</v>
      </c>
      <c r="C24" s="710">
        <v>3</v>
      </c>
      <c r="D24" s="694">
        <v>10144</v>
      </c>
      <c r="E24" s="694">
        <v>1693</v>
      </c>
      <c r="F24" s="691">
        <v>150</v>
      </c>
      <c r="G24" s="691">
        <v>16</v>
      </c>
      <c r="H24" s="711">
        <v>108</v>
      </c>
      <c r="I24" s="693" t="s">
        <v>1300</v>
      </c>
      <c r="J24" s="694">
        <v>3</v>
      </c>
      <c r="K24" s="694">
        <v>408</v>
      </c>
      <c r="L24" s="694">
        <v>625</v>
      </c>
      <c r="M24" s="691">
        <v>450</v>
      </c>
      <c r="N24" s="691">
        <v>33</v>
      </c>
      <c r="O24" s="712">
        <v>0</v>
      </c>
      <c r="P24" s="377" t="s">
        <v>597</v>
      </c>
    </row>
    <row r="25" spans="1:16" ht="30" customHeight="1">
      <c r="A25" s="1216" t="s">
        <v>127</v>
      </c>
      <c r="B25" s="1217"/>
      <c r="C25" s="1218"/>
      <c r="D25" s="1218"/>
      <c r="E25" s="1218"/>
      <c r="F25" s="1218"/>
      <c r="I25" s="1221" t="s">
        <v>126</v>
      </c>
      <c r="J25" s="1221"/>
      <c r="K25" s="1221"/>
      <c r="L25" s="1221"/>
      <c r="M25" s="1221"/>
      <c r="N25" s="1221"/>
      <c r="O25" s="1221"/>
      <c r="P25" s="1221"/>
    </row>
    <row r="26" spans="1:15" ht="12" customHeight="1">
      <c r="A26" s="343"/>
      <c r="F26" s="231"/>
      <c r="O26" s="41"/>
    </row>
    <row r="27" ht="12.75">
      <c r="M27" s="231"/>
    </row>
  </sheetData>
  <sheetProtection/>
  <mergeCells count="11">
    <mergeCell ref="J3:L3"/>
    <mergeCell ref="M3:O3"/>
    <mergeCell ref="G4:H4"/>
    <mergeCell ref="N4:O4"/>
    <mergeCell ref="A25:F25"/>
    <mergeCell ref="I25:P25"/>
    <mergeCell ref="A1:P1"/>
    <mergeCell ref="B3:B7"/>
    <mergeCell ref="C3:E3"/>
    <mergeCell ref="F3:H3"/>
    <mergeCell ref="I3:I7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:P26"/>
  <sheetViews>
    <sheetView zoomScaleSheetLayoutView="43" zoomScalePageLayoutView="0" workbookViewId="0" topLeftCell="A1">
      <selection activeCell="A1" sqref="A1:P1"/>
    </sheetView>
  </sheetViews>
  <sheetFormatPr defaultColWidth="8.88671875" defaultRowHeight="13.5"/>
  <cols>
    <col min="1" max="1" width="20.4453125" style="14" customWidth="1"/>
    <col min="2" max="2" width="10.99609375" style="14" customWidth="1"/>
    <col min="3" max="8" width="10.10546875" style="14" customWidth="1"/>
    <col min="9" max="9" width="10.99609375" style="14" customWidth="1"/>
    <col min="10" max="15" width="10.10546875" style="14" customWidth="1"/>
    <col min="16" max="16" width="9.88671875" style="14" customWidth="1"/>
    <col min="17" max="16384" width="8.88671875" style="14" customWidth="1"/>
  </cols>
  <sheetData>
    <row r="1" spans="1:16" ht="30" customHeight="1">
      <c r="A1" s="1110" t="s">
        <v>92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</row>
    <row r="2" spans="1:16" ht="18" customHeight="1">
      <c r="A2" s="14" t="s">
        <v>65</v>
      </c>
      <c r="P2" s="39" t="s">
        <v>66</v>
      </c>
    </row>
    <row r="3" spans="1:16" s="26" customFormat="1" ht="18" customHeight="1">
      <c r="A3" s="16"/>
      <c r="B3" s="1222" t="s">
        <v>67</v>
      </c>
      <c r="C3" s="1124" t="s">
        <v>93</v>
      </c>
      <c r="D3" s="1201"/>
      <c r="E3" s="1201"/>
      <c r="F3" s="1201" t="s">
        <v>94</v>
      </c>
      <c r="G3" s="1201"/>
      <c r="H3" s="1202"/>
      <c r="I3" s="1222" t="s">
        <v>67</v>
      </c>
      <c r="J3" s="1124" t="s">
        <v>95</v>
      </c>
      <c r="K3" s="1201"/>
      <c r="L3" s="1201"/>
      <c r="M3" s="1201" t="s">
        <v>96</v>
      </c>
      <c r="N3" s="1201"/>
      <c r="O3" s="1202"/>
      <c r="P3" s="16"/>
    </row>
    <row r="4" spans="1:16" ht="24" customHeight="1">
      <c r="A4" s="108" t="s">
        <v>1576</v>
      </c>
      <c r="B4" s="1223"/>
      <c r="C4" s="54" t="s">
        <v>72</v>
      </c>
      <c r="D4" s="54" t="s">
        <v>73</v>
      </c>
      <c r="E4" s="54" t="s">
        <v>74</v>
      </c>
      <c r="F4" s="54" t="s">
        <v>97</v>
      </c>
      <c r="G4" s="1228" t="s">
        <v>98</v>
      </c>
      <c r="H4" s="1202"/>
      <c r="I4" s="1223"/>
      <c r="J4" s="67" t="s">
        <v>99</v>
      </c>
      <c r="K4" s="54" t="s">
        <v>73</v>
      </c>
      <c r="L4" s="54" t="s">
        <v>100</v>
      </c>
      <c r="M4" s="54" t="s">
        <v>97</v>
      </c>
      <c r="N4" s="1228" t="s">
        <v>98</v>
      </c>
      <c r="O4" s="1229"/>
      <c r="P4" s="21" t="s">
        <v>1580</v>
      </c>
    </row>
    <row r="5" spans="1:16" ht="18" customHeight="1">
      <c r="A5" s="21"/>
      <c r="B5" s="1223"/>
      <c r="C5" s="33"/>
      <c r="D5" s="33"/>
      <c r="E5" s="60" t="s">
        <v>78</v>
      </c>
      <c r="F5" s="60" t="s">
        <v>101</v>
      </c>
      <c r="G5" s="54" t="s">
        <v>80</v>
      </c>
      <c r="H5" s="60" t="s">
        <v>81</v>
      </c>
      <c r="I5" s="1223"/>
      <c r="J5" s="20"/>
      <c r="K5" s="33"/>
      <c r="L5" s="60" t="s">
        <v>102</v>
      </c>
      <c r="M5" s="60" t="s">
        <v>101</v>
      </c>
      <c r="N5" s="60" t="s">
        <v>80</v>
      </c>
      <c r="O5" s="60" t="s">
        <v>81</v>
      </c>
      <c r="P5" s="21"/>
    </row>
    <row r="6" spans="1:16" ht="18" customHeight="1">
      <c r="A6" s="108" t="s">
        <v>83</v>
      </c>
      <c r="B6" s="1223"/>
      <c r="C6" s="33" t="s">
        <v>1581</v>
      </c>
      <c r="D6" s="33" t="s">
        <v>84</v>
      </c>
      <c r="E6" s="33"/>
      <c r="F6" s="33" t="s">
        <v>1581</v>
      </c>
      <c r="G6" s="31"/>
      <c r="H6" s="33"/>
      <c r="I6" s="1223"/>
      <c r="J6" s="20" t="s">
        <v>1581</v>
      </c>
      <c r="K6" s="33" t="s">
        <v>84</v>
      </c>
      <c r="L6" s="33"/>
      <c r="M6" s="33" t="s">
        <v>1581</v>
      </c>
      <c r="N6" s="31"/>
      <c r="O6" s="33"/>
      <c r="P6" s="21" t="s">
        <v>85</v>
      </c>
    </row>
    <row r="7" spans="1:16" ht="18" customHeight="1">
      <c r="A7" s="89"/>
      <c r="B7" s="1224"/>
      <c r="C7" s="23" t="s">
        <v>86</v>
      </c>
      <c r="D7" s="24" t="s">
        <v>87</v>
      </c>
      <c r="E7" s="24" t="s">
        <v>88</v>
      </c>
      <c r="F7" s="24" t="s">
        <v>89</v>
      </c>
      <c r="G7" s="24" t="s">
        <v>1583</v>
      </c>
      <c r="H7" s="24" t="s">
        <v>1584</v>
      </c>
      <c r="I7" s="1224"/>
      <c r="J7" s="176" t="s">
        <v>103</v>
      </c>
      <c r="K7" s="24" t="s">
        <v>87</v>
      </c>
      <c r="L7" s="24" t="s">
        <v>88</v>
      </c>
      <c r="M7" s="24" t="s">
        <v>89</v>
      </c>
      <c r="N7" s="24" t="s">
        <v>1583</v>
      </c>
      <c r="O7" s="24" t="s">
        <v>1584</v>
      </c>
      <c r="P7" s="18"/>
    </row>
    <row r="8" spans="1:16" ht="21.75" customHeight="1">
      <c r="A8" s="363" t="s">
        <v>1419</v>
      </c>
      <c r="B8" s="668" t="s">
        <v>1300</v>
      </c>
      <c r="C8" s="696">
        <v>1</v>
      </c>
      <c r="D8" s="697">
        <v>6322</v>
      </c>
      <c r="E8" s="697">
        <v>945</v>
      </c>
      <c r="F8" s="697">
        <v>303</v>
      </c>
      <c r="G8" s="697">
        <v>102</v>
      </c>
      <c r="H8" s="698">
        <v>637</v>
      </c>
      <c r="I8" s="713" t="s">
        <v>1300</v>
      </c>
      <c r="J8" s="697">
        <v>1</v>
      </c>
      <c r="K8" s="697">
        <v>3719</v>
      </c>
      <c r="L8" s="697">
        <v>1081</v>
      </c>
      <c r="M8" s="697">
        <v>650</v>
      </c>
      <c r="N8" s="697">
        <v>171</v>
      </c>
      <c r="O8" s="699">
        <v>545</v>
      </c>
      <c r="P8" s="365" t="s">
        <v>1419</v>
      </c>
    </row>
    <row r="9" spans="1:16" s="26" customFormat="1" ht="21.75" customHeight="1">
      <c r="A9" s="359" t="s">
        <v>1415</v>
      </c>
      <c r="B9" s="668" t="s">
        <v>1300</v>
      </c>
      <c r="C9" s="719">
        <v>1</v>
      </c>
      <c r="D9" s="701">
        <v>6322</v>
      </c>
      <c r="E9" s="701">
        <v>945</v>
      </c>
      <c r="F9" s="701">
        <v>299</v>
      </c>
      <c r="G9" s="701">
        <v>125</v>
      </c>
      <c r="H9" s="702">
        <v>693</v>
      </c>
      <c r="I9" s="715" t="s">
        <v>1300</v>
      </c>
      <c r="J9" s="678">
        <v>1</v>
      </c>
      <c r="K9" s="678">
        <v>3719</v>
      </c>
      <c r="L9" s="678">
        <v>1081</v>
      </c>
      <c r="M9" s="701">
        <v>662</v>
      </c>
      <c r="N9" s="701">
        <v>190</v>
      </c>
      <c r="O9" s="703">
        <v>604</v>
      </c>
      <c r="P9" s="676" t="s">
        <v>1415</v>
      </c>
    </row>
    <row r="10" spans="1:16" s="26" customFormat="1" ht="21.75" customHeight="1">
      <c r="A10" s="359" t="s">
        <v>1416</v>
      </c>
      <c r="B10" s="668" t="s">
        <v>1300</v>
      </c>
      <c r="C10" s="719">
        <v>1</v>
      </c>
      <c r="D10" s="701">
        <v>6322</v>
      </c>
      <c r="E10" s="701">
        <v>945</v>
      </c>
      <c r="F10" s="701">
        <v>298</v>
      </c>
      <c r="G10" s="701">
        <v>101</v>
      </c>
      <c r="H10" s="702">
        <v>657</v>
      </c>
      <c r="I10" s="715" t="s">
        <v>1300</v>
      </c>
      <c r="J10" s="678">
        <v>1</v>
      </c>
      <c r="K10" s="678">
        <v>3719</v>
      </c>
      <c r="L10" s="678">
        <v>1081</v>
      </c>
      <c r="M10" s="701">
        <v>678</v>
      </c>
      <c r="N10" s="701">
        <v>222</v>
      </c>
      <c r="O10" s="703">
        <v>694</v>
      </c>
      <c r="P10" s="676" t="s">
        <v>1416</v>
      </c>
    </row>
    <row r="11" spans="1:16" s="26" customFormat="1" ht="21.75" customHeight="1">
      <c r="A11" s="359" t="s">
        <v>522</v>
      </c>
      <c r="B11" s="668" t="s">
        <v>1300</v>
      </c>
      <c r="C11" s="719">
        <v>1</v>
      </c>
      <c r="D11" s="701">
        <v>6322</v>
      </c>
      <c r="E11" s="701">
        <v>937</v>
      </c>
      <c r="F11" s="701">
        <v>290</v>
      </c>
      <c r="G11" s="701">
        <v>113</v>
      </c>
      <c r="H11" s="702">
        <v>708</v>
      </c>
      <c r="I11" s="715" t="s">
        <v>1300</v>
      </c>
      <c r="J11" s="678">
        <v>1</v>
      </c>
      <c r="K11" s="678">
        <v>3719</v>
      </c>
      <c r="L11" s="678">
        <v>1081</v>
      </c>
      <c r="M11" s="701">
        <v>672</v>
      </c>
      <c r="N11" s="701">
        <v>230</v>
      </c>
      <c r="O11" s="703">
        <v>737</v>
      </c>
      <c r="P11" s="676" t="s">
        <v>522</v>
      </c>
    </row>
    <row r="12" spans="1:16" s="708" customFormat="1" ht="21.75" customHeight="1">
      <c r="A12" s="592" t="s">
        <v>1476</v>
      </c>
      <c r="B12" s="668" t="s">
        <v>130</v>
      </c>
      <c r="C12" s="718">
        <v>1</v>
      </c>
      <c r="D12" s="705">
        <v>6322</v>
      </c>
      <c r="E12" s="705">
        <v>937</v>
      </c>
      <c r="F12" s="705">
        <f>SUM(F13:F24)</f>
        <v>288</v>
      </c>
      <c r="G12" s="705">
        <f>G13+G14+G15+G16+G17+G18+G19+G20+G21+G22+G23+G24</f>
        <v>99</v>
      </c>
      <c r="H12" s="706">
        <f>SUM(H13:H24)</f>
        <v>749</v>
      </c>
      <c r="I12" s="715" t="s">
        <v>130</v>
      </c>
      <c r="J12" s="683">
        <v>1</v>
      </c>
      <c r="K12" s="683">
        <v>3719</v>
      </c>
      <c r="L12" s="683">
        <v>1081</v>
      </c>
      <c r="M12" s="705">
        <f>SUM(M13:M24)</f>
        <v>690</v>
      </c>
      <c r="N12" s="705">
        <f>N13+N14+N15+N16+N17+N18+N19+N20+N21+N22+N23+N24</f>
        <v>207</v>
      </c>
      <c r="O12" s="707">
        <f>SUM(O13:O24)</f>
        <v>750</v>
      </c>
      <c r="P12" s="681" t="s">
        <v>1476</v>
      </c>
    </row>
    <row r="13" spans="1:16" ht="21.75" customHeight="1">
      <c r="A13" s="363" t="s">
        <v>574</v>
      </c>
      <c r="B13" s="738" t="s">
        <v>1300</v>
      </c>
      <c r="C13" s="719">
        <v>1</v>
      </c>
      <c r="D13" s="701">
        <v>6322</v>
      </c>
      <c r="E13" s="701">
        <v>937</v>
      </c>
      <c r="F13" s="701">
        <v>24</v>
      </c>
      <c r="G13" s="701">
        <v>8</v>
      </c>
      <c r="H13" s="702">
        <v>72</v>
      </c>
      <c r="I13" s="739" t="s">
        <v>1300</v>
      </c>
      <c r="J13" s="678">
        <v>1</v>
      </c>
      <c r="K13" s="678">
        <v>3719</v>
      </c>
      <c r="L13" s="678">
        <v>1081</v>
      </c>
      <c r="M13" s="686">
        <v>60</v>
      </c>
      <c r="N13" s="686">
        <v>16</v>
      </c>
      <c r="O13" s="720">
        <v>73</v>
      </c>
      <c r="P13" s="365" t="s">
        <v>575</v>
      </c>
    </row>
    <row r="14" spans="1:16" ht="21.75" customHeight="1">
      <c r="A14" s="363" t="s">
        <v>576</v>
      </c>
      <c r="B14" s="738" t="s">
        <v>1300</v>
      </c>
      <c r="C14" s="719">
        <v>1</v>
      </c>
      <c r="D14" s="701">
        <v>6322</v>
      </c>
      <c r="E14" s="701">
        <v>937</v>
      </c>
      <c r="F14" s="701">
        <v>20</v>
      </c>
      <c r="G14" s="701">
        <v>8</v>
      </c>
      <c r="H14" s="702">
        <v>58</v>
      </c>
      <c r="I14" s="739" t="s">
        <v>1300</v>
      </c>
      <c r="J14" s="678">
        <v>1</v>
      </c>
      <c r="K14" s="678">
        <v>3719</v>
      </c>
      <c r="L14" s="678">
        <v>1081</v>
      </c>
      <c r="M14" s="686">
        <v>52</v>
      </c>
      <c r="N14" s="686">
        <v>13</v>
      </c>
      <c r="O14" s="720">
        <v>51</v>
      </c>
      <c r="P14" s="365" t="s">
        <v>577</v>
      </c>
    </row>
    <row r="15" spans="1:16" ht="21.75" customHeight="1">
      <c r="A15" s="363" t="s">
        <v>578</v>
      </c>
      <c r="B15" s="738" t="s">
        <v>1300</v>
      </c>
      <c r="C15" s="719">
        <v>1</v>
      </c>
      <c r="D15" s="701">
        <v>6322</v>
      </c>
      <c r="E15" s="701">
        <v>937</v>
      </c>
      <c r="F15" s="701">
        <v>18</v>
      </c>
      <c r="G15" s="701">
        <v>6</v>
      </c>
      <c r="H15" s="702">
        <v>51</v>
      </c>
      <c r="I15" s="739" t="s">
        <v>1300</v>
      </c>
      <c r="J15" s="678">
        <v>1</v>
      </c>
      <c r="K15" s="678">
        <v>3719</v>
      </c>
      <c r="L15" s="678">
        <v>1081</v>
      </c>
      <c r="M15" s="686">
        <v>60</v>
      </c>
      <c r="N15" s="686">
        <v>16</v>
      </c>
      <c r="O15" s="720">
        <v>60</v>
      </c>
      <c r="P15" s="365" t="s">
        <v>579</v>
      </c>
    </row>
    <row r="16" spans="1:16" ht="21.75" customHeight="1">
      <c r="A16" s="363" t="s">
        <v>580</v>
      </c>
      <c r="B16" s="738" t="s">
        <v>1300</v>
      </c>
      <c r="C16" s="719">
        <v>1</v>
      </c>
      <c r="D16" s="701">
        <v>6322</v>
      </c>
      <c r="E16" s="701">
        <v>937</v>
      </c>
      <c r="F16" s="701">
        <v>25</v>
      </c>
      <c r="G16" s="701">
        <v>10</v>
      </c>
      <c r="H16" s="702">
        <v>55</v>
      </c>
      <c r="I16" s="739" t="s">
        <v>1300</v>
      </c>
      <c r="J16" s="678">
        <v>1</v>
      </c>
      <c r="K16" s="678">
        <v>3719</v>
      </c>
      <c r="L16" s="678">
        <v>1081</v>
      </c>
      <c r="M16" s="686">
        <v>58</v>
      </c>
      <c r="N16" s="686">
        <v>29</v>
      </c>
      <c r="O16" s="720">
        <v>56</v>
      </c>
      <c r="P16" s="365" t="s">
        <v>581</v>
      </c>
    </row>
    <row r="17" spans="1:16" ht="21.75" customHeight="1">
      <c r="A17" s="363" t="s">
        <v>582</v>
      </c>
      <c r="B17" s="738" t="s">
        <v>1300</v>
      </c>
      <c r="C17" s="719">
        <v>1</v>
      </c>
      <c r="D17" s="701">
        <v>6322</v>
      </c>
      <c r="E17" s="701">
        <v>937</v>
      </c>
      <c r="F17" s="701">
        <v>25</v>
      </c>
      <c r="G17" s="701">
        <v>13</v>
      </c>
      <c r="H17" s="702">
        <v>59</v>
      </c>
      <c r="I17" s="739" t="s">
        <v>1300</v>
      </c>
      <c r="J17" s="678">
        <v>1</v>
      </c>
      <c r="K17" s="678">
        <v>3719</v>
      </c>
      <c r="L17" s="678">
        <v>1081</v>
      </c>
      <c r="M17" s="686">
        <v>62</v>
      </c>
      <c r="N17" s="686">
        <v>29</v>
      </c>
      <c r="O17" s="720">
        <v>61</v>
      </c>
      <c r="P17" s="365" t="s">
        <v>583</v>
      </c>
    </row>
    <row r="18" spans="1:16" ht="21.75" customHeight="1">
      <c r="A18" s="363" t="s">
        <v>584</v>
      </c>
      <c r="B18" s="738" t="s">
        <v>1300</v>
      </c>
      <c r="C18" s="719">
        <v>1</v>
      </c>
      <c r="D18" s="701">
        <v>6322</v>
      </c>
      <c r="E18" s="701">
        <v>937</v>
      </c>
      <c r="F18" s="701">
        <v>26</v>
      </c>
      <c r="G18" s="701">
        <v>7</v>
      </c>
      <c r="H18" s="702">
        <v>65</v>
      </c>
      <c r="I18" s="739" t="s">
        <v>1300</v>
      </c>
      <c r="J18" s="678">
        <v>1</v>
      </c>
      <c r="K18" s="678">
        <v>3719</v>
      </c>
      <c r="L18" s="678">
        <v>1081</v>
      </c>
      <c r="M18" s="686">
        <v>36</v>
      </c>
      <c r="N18" s="686">
        <v>11</v>
      </c>
      <c r="O18" s="720">
        <v>35</v>
      </c>
      <c r="P18" s="365" t="s">
        <v>585</v>
      </c>
    </row>
    <row r="19" spans="1:16" ht="21.75" customHeight="1">
      <c r="A19" s="363" t="s">
        <v>586</v>
      </c>
      <c r="B19" s="738" t="s">
        <v>1300</v>
      </c>
      <c r="C19" s="719">
        <v>1</v>
      </c>
      <c r="D19" s="701">
        <v>6322</v>
      </c>
      <c r="E19" s="701">
        <v>937</v>
      </c>
      <c r="F19" s="701">
        <v>26</v>
      </c>
      <c r="G19" s="701">
        <v>8</v>
      </c>
      <c r="H19" s="702">
        <v>63</v>
      </c>
      <c r="I19" s="739" t="s">
        <v>1300</v>
      </c>
      <c r="J19" s="678">
        <v>1</v>
      </c>
      <c r="K19" s="678">
        <v>3719</v>
      </c>
      <c r="L19" s="678">
        <v>1081</v>
      </c>
      <c r="M19" s="686">
        <v>62</v>
      </c>
      <c r="N19" s="686">
        <v>16</v>
      </c>
      <c r="O19" s="720">
        <v>62</v>
      </c>
      <c r="P19" s="365" t="s">
        <v>587</v>
      </c>
    </row>
    <row r="20" spans="1:16" ht="21.75" customHeight="1">
      <c r="A20" s="363" t="s">
        <v>588</v>
      </c>
      <c r="B20" s="738" t="s">
        <v>1300</v>
      </c>
      <c r="C20" s="719">
        <v>1</v>
      </c>
      <c r="D20" s="701">
        <v>6322</v>
      </c>
      <c r="E20" s="701">
        <v>937</v>
      </c>
      <c r="F20" s="701">
        <v>25</v>
      </c>
      <c r="G20" s="701">
        <v>9</v>
      </c>
      <c r="H20" s="702">
        <v>69</v>
      </c>
      <c r="I20" s="739" t="s">
        <v>1300</v>
      </c>
      <c r="J20" s="678">
        <v>1</v>
      </c>
      <c r="K20" s="678">
        <v>3719</v>
      </c>
      <c r="L20" s="678">
        <v>1081</v>
      </c>
      <c r="M20" s="686">
        <v>60</v>
      </c>
      <c r="N20" s="686">
        <v>23</v>
      </c>
      <c r="O20" s="720">
        <v>80</v>
      </c>
      <c r="P20" s="365" t="s">
        <v>589</v>
      </c>
    </row>
    <row r="21" spans="1:16" ht="21.75" customHeight="1">
      <c r="A21" s="363" t="s">
        <v>590</v>
      </c>
      <c r="B21" s="738" t="s">
        <v>1300</v>
      </c>
      <c r="C21" s="719">
        <v>1</v>
      </c>
      <c r="D21" s="701">
        <v>6322</v>
      </c>
      <c r="E21" s="701">
        <v>937</v>
      </c>
      <c r="F21" s="701">
        <v>24</v>
      </c>
      <c r="G21" s="701">
        <v>7</v>
      </c>
      <c r="H21" s="702">
        <v>63</v>
      </c>
      <c r="I21" s="739" t="s">
        <v>1300</v>
      </c>
      <c r="J21" s="678">
        <v>1</v>
      </c>
      <c r="K21" s="678">
        <v>3719</v>
      </c>
      <c r="L21" s="678">
        <v>1081</v>
      </c>
      <c r="M21" s="686">
        <v>56</v>
      </c>
      <c r="N21" s="686">
        <v>11</v>
      </c>
      <c r="O21" s="720">
        <v>60</v>
      </c>
      <c r="P21" s="365" t="s">
        <v>591</v>
      </c>
    </row>
    <row r="22" spans="1:16" ht="21.75" customHeight="1">
      <c r="A22" s="363" t="s">
        <v>592</v>
      </c>
      <c r="B22" s="738" t="s">
        <v>1300</v>
      </c>
      <c r="C22" s="719">
        <v>1</v>
      </c>
      <c r="D22" s="701">
        <v>6322</v>
      </c>
      <c r="E22" s="701">
        <v>937</v>
      </c>
      <c r="F22" s="701">
        <v>26</v>
      </c>
      <c r="G22" s="701">
        <v>10</v>
      </c>
      <c r="H22" s="702">
        <v>64</v>
      </c>
      <c r="I22" s="739" t="s">
        <v>1300</v>
      </c>
      <c r="J22" s="678">
        <v>1</v>
      </c>
      <c r="K22" s="678">
        <v>3719</v>
      </c>
      <c r="L22" s="678">
        <v>1081</v>
      </c>
      <c r="M22" s="686">
        <v>62</v>
      </c>
      <c r="N22" s="686">
        <v>20</v>
      </c>
      <c r="O22" s="720">
        <v>70</v>
      </c>
      <c r="P22" s="365" t="s">
        <v>593</v>
      </c>
    </row>
    <row r="23" spans="1:16" ht="21.75" customHeight="1">
      <c r="A23" s="363" t="s">
        <v>594</v>
      </c>
      <c r="B23" s="738" t="s">
        <v>1300</v>
      </c>
      <c r="C23" s="719">
        <v>1</v>
      </c>
      <c r="D23" s="701">
        <v>6322</v>
      </c>
      <c r="E23" s="701">
        <v>937</v>
      </c>
      <c r="F23" s="701">
        <v>24</v>
      </c>
      <c r="G23" s="701">
        <v>7</v>
      </c>
      <c r="H23" s="702">
        <v>63</v>
      </c>
      <c r="I23" s="739" t="s">
        <v>1300</v>
      </c>
      <c r="J23" s="678">
        <v>1</v>
      </c>
      <c r="K23" s="678">
        <v>3719</v>
      </c>
      <c r="L23" s="678">
        <v>1081</v>
      </c>
      <c r="M23" s="686">
        <v>60</v>
      </c>
      <c r="N23" s="686">
        <v>14</v>
      </c>
      <c r="O23" s="720">
        <v>69</v>
      </c>
      <c r="P23" s="365" t="s">
        <v>595</v>
      </c>
    </row>
    <row r="24" spans="1:16" ht="21.75" customHeight="1">
      <c r="A24" s="688" t="s">
        <v>596</v>
      </c>
      <c r="B24" s="738" t="s">
        <v>1300</v>
      </c>
      <c r="C24" s="722">
        <v>1</v>
      </c>
      <c r="D24" s="723">
        <v>6322</v>
      </c>
      <c r="E24" s="723">
        <v>937</v>
      </c>
      <c r="F24" s="723">
        <v>25</v>
      </c>
      <c r="G24" s="723">
        <v>6</v>
      </c>
      <c r="H24" s="742">
        <v>67</v>
      </c>
      <c r="I24" s="743" t="s">
        <v>1300</v>
      </c>
      <c r="J24" s="694">
        <v>1</v>
      </c>
      <c r="K24" s="694">
        <v>3719</v>
      </c>
      <c r="L24" s="694">
        <v>1081</v>
      </c>
      <c r="M24" s="691">
        <v>62</v>
      </c>
      <c r="N24" s="691">
        <v>9</v>
      </c>
      <c r="O24" s="725">
        <v>73</v>
      </c>
      <c r="P24" s="377" t="s">
        <v>597</v>
      </c>
    </row>
    <row r="25" spans="1:16" ht="27" customHeight="1">
      <c r="A25" s="1216" t="s">
        <v>127</v>
      </c>
      <c r="B25" s="1217"/>
      <c r="C25" s="1218"/>
      <c r="D25" s="1218"/>
      <c r="E25" s="1218"/>
      <c r="F25" s="1218"/>
      <c r="I25" s="1221" t="s">
        <v>128</v>
      </c>
      <c r="J25" s="1221"/>
      <c r="K25" s="1221"/>
      <c r="L25" s="1221"/>
      <c r="M25" s="1221"/>
      <c r="N25" s="1221"/>
      <c r="O25" s="1221"/>
      <c r="P25" s="1221"/>
    </row>
    <row r="26" ht="12.75" customHeight="1">
      <c r="A26" s="34" t="s">
        <v>116</v>
      </c>
    </row>
    <row r="27" ht="18" customHeight="1"/>
    <row r="28" ht="18" customHeight="1"/>
  </sheetData>
  <sheetProtection/>
  <mergeCells count="11">
    <mergeCell ref="J3:L3"/>
    <mergeCell ref="M3:O3"/>
    <mergeCell ref="G4:H4"/>
    <mergeCell ref="N4:O4"/>
    <mergeCell ref="A25:F25"/>
    <mergeCell ref="I25:P25"/>
    <mergeCell ref="A1:P1"/>
    <mergeCell ref="B3:B7"/>
    <mergeCell ref="C3:E3"/>
    <mergeCell ref="F3:H3"/>
    <mergeCell ref="I3:I7"/>
  </mergeCells>
  <printOptions horizontalCentered="1" verticalCentered="1"/>
  <pageMargins left="0.35433070866141736" right="0.35433070866141736" top="0.3937007874015748" bottom="0.2" header="0.5118110236220472" footer="0.28"/>
  <pageSetup horizontalDpi="600" verticalDpi="600" orientation="landscape" paperSize="9" scale="6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</sheetPr>
  <dimension ref="A1:Q27"/>
  <sheetViews>
    <sheetView zoomScalePageLayoutView="0" workbookViewId="0" topLeftCell="A1">
      <selection activeCell="A1" sqref="A1:P1"/>
    </sheetView>
  </sheetViews>
  <sheetFormatPr defaultColWidth="8.88671875" defaultRowHeight="13.5"/>
  <cols>
    <col min="2" max="2" width="10.99609375" style="0" customWidth="1"/>
    <col min="3" max="15" width="10.10546875" style="0" customWidth="1"/>
    <col min="16" max="16" width="10.4453125" style="0" customWidth="1"/>
  </cols>
  <sheetData>
    <row r="1" spans="1:16" s="727" customFormat="1" ht="36.75" customHeight="1">
      <c r="A1" s="1199" t="s">
        <v>117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1199"/>
      <c r="O1" s="1199"/>
      <c r="P1" s="1199"/>
    </row>
    <row r="2" spans="1:16" s="14" customFormat="1" ht="23.25" customHeight="1">
      <c r="A2" s="14" t="s">
        <v>65</v>
      </c>
      <c r="P2" s="39" t="s">
        <v>66</v>
      </c>
    </row>
    <row r="3" spans="1:16" s="26" customFormat="1" ht="21" customHeight="1">
      <c r="A3" s="16"/>
      <c r="B3" s="1222" t="s">
        <v>67</v>
      </c>
      <c r="C3" s="1124" t="s">
        <v>118</v>
      </c>
      <c r="D3" s="1201"/>
      <c r="E3" s="1201"/>
      <c r="F3" s="1201" t="s">
        <v>119</v>
      </c>
      <c r="G3" s="1201"/>
      <c r="H3" s="1202"/>
      <c r="I3" s="1222" t="s">
        <v>67</v>
      </c>
      <c r="J3" s="1124" t="s">
        <v>120</v>
      </c>
      <c r="K3" s="1201"/>
      <c r="L3" s="1201"/>
      <c r="M3" s="1201" t="s">
        <v>121</v>
      </c>
      <c r="N3" s="1201"/>
      <c r="O3" s="1202"/>
      <c r="P3" s="16"/>
    </row>
    <row r="4" spans="1:16" s="14" customFormat="1" ht="24.75" customHeight="1">
      <c r="A4" s="108" t="s">
        <v>122</v>
      </c>
      <c r="B4" s="1223"/>
      <c r="C4" s="54" t="s">
        <v>99</v>
      </c>
      <c r="D4" s="54" t="s">
        <v>73</v>
      </c>
      <c r="E4" s="54" t="s">
        <v>100</v>
      </c>
      <c r="F4" s="54" t="s">
        <v>97</v>
      </c>
      <c r="G4" s="1230" t="s">
        <v>123</v>
      </c>
      <c r="H4" s="1202"/>
      <c r="I4" s="1223"/>
      <c r="J4" s="54" t="s">
        <v>99</v>
      </c>
      <c r="K4" s="54" t="s">
        <v>73</v>
      </c>
      <c r="L4" s="54" t="s">
        <v>100</v>
      </c>
      <c r="M4" s="54" t="s">
        <v>97</v>
      </c>
      <c r="N4" s="1230" t="s">
        <v>123</v>
      </c>
      <c r="O4" s="1202"/>
      <c r="P4" s="21" t="s">
        <v>1580</v>
      </c>
    </row>
    <row r="5" spans="1:16" s="14" customFormat="1" ht="18.75" customHeight="1">
      <c r="A5" s="21"/>
      <c r="B5" s="1223"/>
      <c r="C5" s="33"/>
      <c r="D5" s="33"/>
      <c r="E5" s="60" t="s">
        <v>102</v>
      </c>
      <c r="F5" s="60" t="s">
        <v>101</v>
      </c>
      <c r="G5" s="33" t="s">
        <v>124</v>
      </c>
      <c r="H5" s="33" t="s">
        <v>125</v>
      </c>
      <c r="I5" s="1223"/>
      <c r="J5" s="33"/>
      <c r="K5" s="33"/>
      <c r="L5" s="60" t="s">
        <v>102</v>
      </c>
      <c r="M5" s="60" t="s">
        <v>101</v>
      </c>
      <c r="N5" s="33" t="s">
        <v>124</v>
      </c>
      <c r="O5" s="33" t="s">
        <v>125</v>
      </c>
      <c r="P5" s="21"/>
    </row>
    <row r="6" spans="1:16" s="14" customFormat="1" ht="18.75" customHeight="1">
      <c r="A6" s="108" t="s">
        <v>83</v>
      </c>
      <c r="B6" s="1223"/>
      <c r="C6" s="33" t="s">
        <v>1581</v>
      </c>
      <c r="D6" s="33" t="s">
        <v>84</v>
      </c>
      <c r="E6" s="33"/>
      <c r="F6" s="33" t="s">
        <v>1581</v>
      </c>
      <c r="G6" s="21"/>
      <c r="H6" s="33"/>
      <c r="I6" s="1223"/>
      <c r="J6" s="33" t="s">
        <v>1581</v>
      </c>
      <c r="K6" s="33" t="s">
        <v>84</v>
      </c>
      <c r="L6" s="33"/>
      <c r="M6" s="33" t="s">
        <v>1581</v>
      </c>
      <c r="N6" s="21"/>
      <c r="O6" s="33"/>
      <c r="P6" s="21" t="s">
        <v>85</v>
      </c>
    </row>
    <row r="7" spans="1:16" s="14" customFormat="1" ht="18.75" customHeight="1">
      <c r="A7" s="18"/>
      <c r="B7" s="1224"/>
      <c r="C7" s="56" t="s">
        <v>103</v>
      </c>
      <c r="D7" s="24" t="s">
        <v>87</v>
      </c>
      <c r="E7" s="24" t="s">
        <v>88</v>
      </c>
      <c r="F7" s="24" t="s">
        <v>89</v>
      </c>
      <c r="G7" s="24" t="s">
        <v>1583</v>
      </c>
      <c r="H7" s="24" t="s">
        <v>1584</v>
      </c>
      <c r="I7" s="1224"/>
      <c r="J7" s="56" t="s">
        <v>103</v>
      </c>
      <c r="K7" s="24" t="s">
        <v>87</v>
      </c>
      <c r="L7" s="24" t="s">
        <v>88</v>
      </c>
      <c r="M7" s="24" t="s">
        <v>89</v>
      </c>
      <c r="N7" s="24" t="s">
        <v>1583</v>
      </c>
      <c r="O7" s="24" t="s">
        <v>1584</v>
      </c>
      <c r="P7" s="18"/>
    </row>
    <row r="8" spans="1:16" s="14" customFormat="1" ht="24.75" customHeight="1">
      <c r="A8" s="728" t="s">
        <v>1419</v>
      </c>
      <c r="B8" s="668" t="s">
        <v>90</v>
      </c>
      <c r="C8" s="729">
        <v>0</v>
      </c>
      <c r="D8" s="730">
        <v>0</v>
      </c>
      <c r="E8" s="730">
        <v>0</v>
      </c>
      <c r="F8" s="730">
        <v>0</v>
      </c>
      <c r="G8" s="730">
        <v>0</v>
      </c>
      <c r="H8" s="731">
        <v>0</v>
      </c>
      <c r="I8" s="715" t="s">
        <v>90</v>
      </c>
      <c r="J8" s="696">
        <v>0</v>
      </c>
      <c r="K8" s="697">
        <v>0</v>
      </c>
      <c r="L8" s="697">
        <v>0</v>
      </c>
      <c r="M8" s="697">
        <v>0</v>
      </c>
      <c r="N8" s="697">
        <v>0</v>
      </c>
      <c r="O8" s="699">
        <v>0</v>
      </c>
      <c r="P8" s="410" t="s">
        <v>1419</v>
      </c>
    </row>
    <row r="9" spans="1:16" s="213" customFormat="1" ht="24.75" customHeight="1">
      <c r="A9" s="732" t="s">
        <v>1415</v>
      </c>
      <c r="B9" s="668" t="s">
        <v>90</v>
      </c>
      <c r="C9" s="733">
        <v>0</v>
      </c>
      <c r="D9" s="716">
        <v>0</v>
      </c>
      <c r="E9" s="716">
        <v>0</v>
      </c>
      <c r="F9" s="714">
        <v>0</v>
      </c>
      <c r="G9" s="714">
        <v>0</v>
      </c>
      <c r="H9" s="734">
        <v>0</v>
      </c>
      <c r="I9" s="715" t="s">
        <v>90</v>
      </c>
      <c r="J9" s="700">
        <v>0</v>
      </c>
      <c r="K9" s="678">
        <v>0</v>
      </c>
      <c r="L9" s="678">
        <v>0</v>
      </c>
      <c r="M9" s="701">
        <v>0</v>
      </c>
      <c r="N9" s="701">
        <v>0</v>
      </c>
      <c r="O9" s="703">
        <v>0</v>
      </c>
      <c r="P9" s="717" t="s">
        <v>1415</v>
      </c>
    </row>
    <row r="10" spans="1:16" s="213" customFormat="1" ht="24.75" customHeight="1">
      <c r="A10" s="732" t="s">
        <v>1416</v>
      </c>
      <c r="B10" s="668" t="s">
        <v>90</v>
      </c>
      <c r="C10" s="733">
        <v>0</v>
      </c>
      <c r="D10" s="716">
        <v>0</v>
      </c>
      <c r="E10" s="716">
        <v>0</v>
      </c>
      <c r="F10" s="714">
        <v>0</v>
      </c>
      <c r="G10" s="714">
        <v>0</v>
      </c>
      <c r="H10" s="734">
        <v>0</v>
      </c>
      <c r="I10" s="715" t="s">
        <v>90</v>
      </c>
      <c r="J10" s="700">
        <v>0</v>
      </c>
      <c r="K10" s="678">
        <v>0</v>
      </c>
      <c r="L10" s="678">
        <v>0</v>
      </c>
      <c r="M10" s="701">
        <v>0</v>
      </c>
      <c r="N10" s="701">
        <v>0</v>
      </c>
      <c r="O10" s="703">
        <v>0</v>
      </c>
      <c r="P10" s="717" t="s">
        <v>1416</v>
      </c>
    </row>
    <row r="11" spans="1:17" s="213" customFormat="1" ht="24.75" customHeight="1">
      <c r="A11" s="463" t="s">
        <v>522</v>
      </c>
      <c r="B11" s="668" t="s">
        <v>90</v>
      </c>
      <c r="C11" s="700">
        <v>1</v>
      </c>
      <c r="D11" s="678">
        <v>2071</v>
      </c>
      <c r="E11" s="678">
        <v>564</v>
      </c>
      <c r="F11" s="701">
        <v>612</v>
      </c>
      <c r="G11" s="701">
        <v>258</v>
      </c>
      <c r="H11" s="703">
        <v>37</v>
      </c>
      <c r="I11" s="715" t="s">
        <v>90</v>
      </c>
      <c r="J11" s="700">
        <v>0</v>
      </c>
      <c r="K11" s="678">
        <v>0</v>
      </c>
      <c r="L11" s="678">
        <v>0</v>
      </c>
      <c r="M11" s="701">
        <v>0</v>
      </c>
      <c r="N11" s="701">
        <v>0</v>
      </c>
      <c r="O11" s="703">
        <v>0</v>
      </c>
      <c r="P11" s="676" t="s">
        <v>522</v>
      </c>
      <c r="Q11" s="26"/>
    </row>
    <row r="12" spans="1:17" s="214" customFormat="1" ht="24.75" customHeight="1">
      <c r="A12" s="595" t="s">
        <v>1451</v>
      </c>
      <c r="B12" s="668" t="s">
        <v>90</v>
      </c>
      <c r="C12" s="704">
        <v>2</v>
      </c>
      <c r="D12" s="683">
        <v>6670</v>
      </c>
      <c r="E12" s="683">
        <v>1369</v>
      </c>
      <c r="F12" s="705">
        <f>SUM(F13:F24)</f>
        <v>1466</v>
      </c>
      <c r="G12" s="705">
        <f>SUM(G13:G24)</f>
        <v>579</v>
      </c>
      <c r="H12" s="707">
        <f>SUM(H13:H24)</f>
        <v>0</v>
      </c>
      <c r="I12" s="715" t="s">
        <v>90</v>
      </c>
      <c r="J12" s="704">
        <v>1</v>
      </c>
      <c r="K12" s="683">
        <v>8596</v>
      </c>
      <c r="L12" s="683">
        <v>900</v>
      </c>
      <c r="M12" s="705">
        <f>SUM(M13:M24)</f>
        <v>196</v>
      </c>
      <c r="N12" s="705">
        <f>SUM(N13:N24)</f>
        <v>28.5</v>
      </c>
      <c r="O12" s="707">
        <f>SUM(O13:O24)</f>
        <v>124</v>
      </c>
      <c r="P12" s="681" t="s">
        <v>1451</v>
      </c>
      <c r="Q12" s="708"/>
    </row>
    <row r="13" spans="1:16" s="14" customFormat="1" ht="24.75" customHeight="1">
      <c r="A13" s="469" t="s">
        <v>1464</v>
      </c>
      <c r="B13" s="668" t="s">
        <v>90</v>
      </c>
      <c r="C13" s="700">
        <v>1</v>
      </c>
      <c r="D13" s="678">
        <v>2071</v>
      </c>
      <c r="E13" s="678">
        <v>564</v>
      </c>
      <c r="F13" s="678">
        <v>84</v>
      </c>
      <c r="G13" s="678">
        <v>35</v>
      </c>
      <c r="H13" s="734">
        <v>0</v>
      </c>
      <c r="I13" s="715" t="s">
        <v>90</v>
      </c>
      <c r="J13" s="700">
        <v>0</v>
      </c>
      <c r="K13" s="678">
        <v>0</v>
      </c>
      <c r="L13" s="678">
        <v>0</v>
      </c>
      <c r="M13" s="701">
        <v>0</v>
      </c>
      <c r="N13" s="701">
        <v>0</v>
      </c>
      <c r="O13" s="703">
        <v>0</v>
      </c>
      <c r="P13" s="365" t="s">
        <v>1452</v>
      </c>
    </row>
    <row r="14" spans="1:16" s="14" customFormat="1" ht="24.75" customHeight="1">
      <c r="A14" s="469" t="s">
        <v>1465</v>
      </c>
      <c r="B14" s="668" t="s">
        <v>90</v>
      </c>
      <c r="C14" s="700">
        <v>1</v>
      </c>
      <c r="D14" s="678">
        <v>2071</v>
      </c>
      <c r="E14" s="678">
        <v>564</v>
      </c>
      <c r="F14" s="678">
        <v>92</v>
      </c>
      <c r="G14" s="678">
        <v>39</v>
      </c>
      <c r="H14" s="734">
        <v>0</v>
      </c>
      <c r="I14" s="715" t="s">
        <v>90</v>
      </c>
      <c r="J14" s="700">
        <v>0</v>
      </c>
      <c r="K14" s="678">
        <v>0</v>
      </c>
      <c r="L14" s="678">
        <v>0</v>
      </c>
      <c r="M14" s="701">
        <v>0</v>
      </c>
      <c r="N14" s="701">
        <v>0</v>
      </c>
      <c r="O14" s="703">
        <v>0</v>
      </c>
      <c r="P14" s="365" t="s">
        <v>1453</v>
      </c>
    </row>
    <row r="15" spans="1:16" s="14" customFormat="1" ht="24.75" customHeight="1">
      <c r="A15" s="469" t="s">
        <v>1466</v>
      </c>
      <c r="B15" s="668" t="s">
        <v>90</v>
      </c>
      <c r="C15" s="700">
        <v>1</v>
      </c>
      <c r="D15" s="678">
        <v>2071</v>
      </c>
      <c r="E15" s="678">
        <v>564</v>
      </c>
      <c r="F15" s="678">
        <v>88</v>
      </c>
      <c r="G15" s="678">
        <v>30</v>
      </c>
      <c r="H15" s="734">
        <v>0</v>
      </c>
      <c r="I15" s="715" t="s">
        <v>90</v>
      </c>
      <c r="J15" s="700">
        <v>1</v>
      </c>
      <c r="K15" s="678">
        <v>8596</v>
      </c>
      <c r="L15" s="678">
        <v>900</v>
      </c>
      <c r="M15" s="678">
        <v>9</v>
      </c>
      <c r="N15" s="678">
        <v>0.5</v>
      </c>
      <c r="O15" s="703">
        <v>0</v>
      </c>
      <c r="P15" s="365" t="s">
        <v>1454</v>
      </c>
    </row>
    <row r="16" spans="1:16" s="14" customFormat="1" ht="24.75" customHeight="1">
      <c r="A16" s="469" t="s">
        <v>1467</v>
      </c>
      <c r="B16" s="668" t="s">
        <v>90</v>
      </c>
      <c r="C16" s="700">
        <v>1</v>
      </c>
      <c r="D16" s="678">
        <v>2071</v>
      </c>
      <c r="E16" s="678">
        <v>564</v>
      </c>
      <c r="F16" s="678">
        <v>112</v>
      </c>
      <c r="G16" s="678">
        <v>51</v>
      </c>
      <c r="H16" s="734">
        <v>0</v>
      </c>
      <c r="I16" s="715" t="s">
        <v>90</v>
      </c>
      <c r="J16" s="700">
        <v>1</v>
      </c>
      <c r="K16" s="678">
        <v>8596</v>
      </c>
      <c r="L16" s="678">
        <v>900</v>
      </c>
      <c r="M16" s="678">
        <v>25</v>
      </c>
      <c r="N16" s="678">
        <v>2</v>
      </c>
      <c r="O16" s="703">
        <v>0</v>
      </c>
      <c r="P16" s="365" t="s">
        <v>1455</v>
      </c>
    </row>
    <row r="17" spans="1:16" s="14" customFormat="1" ht="24.75" customHeight="1">
      <c r="A17" s="469" t="s">
        <v>1468</v>
      </c>
      <c r="B17" s="668" t="s">
        <v>90</v>
      </c>
      <c r="C17" s="700">
        <v>1</v>
      </c>
      <c r="D17" s="678">
        <v>2071</v>
      </c>
      <c r="E17" s="678">
        <v>564</v>
      </c>
      <c r="F17" s="678">
        <v>124</v>
      </c>
      <c r="G17" s="678">
        <v>54</v>
      </c>
      <c r="H17" s="734">
        <v>0</v>
      </c>
      <c r="I17" s="715" t="s">
        <v>90</v>
      </c>
      <c r="J17" s="700">
        <v>1</v>
      </c>
      <c r="K17" s="678">
        <v>8596</v>
      </c>
      <c r="L17" s="678">
        <v>900</v>
      </c>
      <c r="M17" s="678">
        <v>23</v>
      </c>
      <c r="N17" s="678">
        <v>3</v>
      </c>
      <c r="O17" s="703">
        <v>0</v>
      </c>
      <c r="P17" s="365" t="s">
        <v>91</v>
      </c>
    </row>
    <row r="18" spans="1:16" s="14" customFormat="1" ht="24.75" customHeight="1">
      <c r="A18" s="469" t="s">
        <v>1469</v>
      </c>
      <c r="B18" s="668" t="s">
        <v>90</v>
      </c>
      <c r="C18" s="700">
        <v>1</v>
      </c>
      <c r="D18" s="678">
        <v>2071</v>
      </c>
      <c r="E18" s="678">
        <v>564</v>
      </c>
      <c r="F18" s="678">
        <v>108</v>
      </c>
      <c r="G18" s="678">
        <v>40</v>
      </c>
      <c r="H18" s="734">
        <v>0</v>
      </c>
      <c r="I18" s="715" t="s">
        <v>90</v>
      </c>
      <c r="J18" s="700">
        <v>1</v>
      </c>
      <c r="K18" s="678">
        <v>8596</v>
      </c>
      <c r="L18" s="678">
        <v>900</v>
      </c>
      <c r="M18" s="678">
        <v>8</v>
      </c>
      <c r="N18" s="678">
        <v>1</v>
      </c>
      <c r="O18" s="735">
        <v>18</v>
      </c>
      <c r="P18" s="365" t="s">
        <v>1457</v>
      </c>
    </row>
    <row r="19" spans="1:16" s="14" customFormat="1" ht="24.75" customHeight="1">
      <c r="A19" s="469" t="s">
        <v>1470</v>
      </c>
      <c r="B19" s="668" t="s">
        <v>90</v>
      </c>
      <c r="C19" s="700">
        <v>2</v>
      </c>
      <c r="D19" s="678">
        <v>6670</v>
      </c>
      <c r="E19" s="678">
        <v>1369</v>
      </c>
      <c r="F19" s="678">
        <v>180</v>
      </c>
      <c r="G19" s="678">
        <v>84</v>
      </c>
      <c r="H19" s="734">
        <v>0</v>
      </c>
      <c r="I19" s="715" t="s">
        <v>90</v>
      </c>
      <c r="J19" s="700">
        <v>1</v>
      </c>
      <c r="K19" s="678">
        <v>8596</v>
      </c>
      <c r="L19" s="678">
        <v>900</v>
      </c>
      <c r="M19" s="678">
        <v>18</v>
      </c>
      <c r="N19" s="678">
        <v>3</v>
      </c>
      <c r="O19" s="735">
        <v>14</v>
      </c>
      <c r="P19" s="365" t="s">
        <v>1458</v>
      </c>
    </row>
    <row r="20" spans="1:16" s="14" customFormat="1" ht="24.75" customHeight="1">
      <c r="A20" s="469" t="s">
        <v>1471</v>
      </c>
      <c r="B20" s="668" t="s">
        <v>90</v>
      </c>
      <c r="C20" s="700">
        <v>2</v>
      </c>
      <c r="D20" s="678">
        <v>6670</v>
      </c>
      <c r="E20" s="678">
        <v>1369</v>
      </c>
      <c r="F20" s="678">
        <v>182</v>
      </c>
      <c r="G20" s="678">
        <v>86</v>
      </c>
      <c r="H20" s="734">
        <v>0</v>
      </c>
      <c r="I20" s="715" t="s">
        <v>90</v>
      </c>
      <c r="J20" s="700">
        <v>1</v>
      </c>
      <c r="K20" s="678">
        <v>8596</v>
      </c>
      <c r="L20" s="678">
        <v>900</v>
      </c>
      <c r="M20" s="678">
        <v>25</v>
      </c>
      <c r="N20" s="678">
        <v>7</v>
      </c>
      <c r="O20" s="735">
        <v>21</v>
      </c>
      <c r="P20" s="365" t="s">
        <v>1459</v>
      </c>
    </row>
    <row r="21" spans="1:16" s="14" customFormat="1" ht="24.75" customHeight="1">
      <c r="A21" s="469" t="s">
        <v>1472</v>
      </c>
      <c r="B21" s="668" t="s">
        <v>90</v>
      </c>
      <c r="C21" s="700">
        <v>2</v>
      </c>
      <c r="D21" s="678">
        <v>6670</v>
      </c>
      <c r="E21" s="678">
        <v>1369</v>
      </c>
      <c r="F21" s="678">
        <v>126</v>
      </c>
      <c r="G21" s="678">
        <v>39</v>
      </c>
      <c r="H21" s="734">
        <v>0</v>
      </c>
      <c r="I21" s="715" t="s">
        <v>90</v>
      </c>
      <c r="J21" s="700">
        <v>1</v>
      </c>
      <c r="K21" s="678">
        <v>8596</v>
      </c>
      <c r="L21" s="678">
        <v>900</v>
      </c>
      <c r="M21" s="678">
        <v>24</v>
      </c>
      <c r="N21" s="678">
        <v>2</v>
      </c>
      <c r="O21" s="735">
        <v>19</v>
      </c>
      <c r="P21" s="365" t="s">
        <v>1460</v>
      </c>
    </row>
    <row r="22" spans="1:16" s="14" customFormat="1" ht="24.75" customHeight="1">
      <c r="A22" s="469" t="s">
        <v>1473</v>
      </c>
      <c r="B22" s="668" t="s">
        <v>90</v>
      </c>
      <c r="C22" s="700">
        <v>2</v>
      </c>
      <c r="D22" s="678">
        <v>6670</v>
      </c>
      <c r="E22" s="678">
        <v>1369</v>
      </c>
      <c r="F22" s="678">
        <v>128</v>
      </c>
      <c r="G22" s="678">
        <v>49</v>
      </c>
      <c r="H22" s="734">
        <v>0</v>
      </c>
      <c r="I22" s="715" t="s">
        <v>90</v>
      </c>
      <c r="J22" s="700">
        <v>1</v>
      </c>
      <c r="K22" s="678">
        <v>8596</v>
      </c>
      <c r="L22" s="678">
        <v>900</v>
      </c>
      <c r="M22" s="678">
        <v>26</v>
      </c>
      <c r="N22" s="678">
        <v>5</v>
      </c>
      <c r="O22" s="735">
        <v>21</v>
      </c>
      <c r="P22" s="365" t="s">
        <v>1461</v>
      </c>
    </row>
    <row r="23" spans="1:16" s="14" customFormat="1" ht="24.75" customHeight="1">
      <c r="A23" s="469" t="s">
        <v>1474</v>
      </c>
      <c r="B23" s="668" t="s">
        <v>90</v>
      </c>
      <c r="C23" s="700">
        <v>2</v>
      </c>
      <c r="D23" s="678">
        <v>6670</v>
      </c>
      <c r="E23" s="678">
        <v>1369</v>
      </c>
      <c r="F23" s="678">
        <v>124</v>
      </c>
      <c r="G23" s="678">
        <v>40</v>
      </c>
      <c r="H23" s="734">
        <v>0</v>
      </c>
      <c r="I23" s="715" t="s">
        <v>90</v>
      </c>
      <c r="J23" s="700">
        <v>1</v>
      </c>
      <c r="K23" s="678">
        <v>8596</v>
      </c>
      <c r="L23" s="678">
        <v>900</v>
      </c>
      <c r="M23" s="678">
        <v>24</v>
      </c>
      <c r="N23" s="678">
        <v>2</v>
      </c>
      <c r="O23" s="735">
        <v>21</v>
      </c>
      <c r="P23" s="365" t="s">
        <v>1462</v>
      </c>
    </row>
    <row r="24" spans="1:16" s="14" customFormat="1" ht="24.75" customHeight="1">
      <c r="A24" s="481" t="s">
        <v>1475</v>
      </c>
      <c r="B24" s="668" t="s">
        <v>90</v>
      </c>
      <c r="C24" s="710">
        <v>2</v>
      </c>
      <c r="D24" s="694">
        <v>6670</v>
      </c>
      <c r="E24" s="694">
        <v>1369</v>
      </c>
      <c r="F24" s="694">
        <v>118</v>
      </c>
      <c r="G24" s="694">
        <v>32</v>
      </c>
      <c r="H24" s="736">
        <v>0</v>
      </c>
      <c r="I24" s="724" t="s">
        <v>90</v>
      </c>
      <c r="J24" s="710">
        <v>1</v>
      </c>
      <c r="K24" s="694">
        <v>8596</v>
      </c>
      <c r="L24" s="694">
        <v>900</v>
      </c>
      <c r="M24" s="694">
        <v>14</v>
      </c>
      <c r="N24" s="694">
        <v>3</v>
      </c>
      <c r="O24" s="737">
        <v>10</v>
      </c>
      <c r="P24" s="377" t="s">
        <v>1463</v>
      </c>
    </row>
    <row r="25" spans="1:16" s="14" customFormat="1" ht="27" customHeight="1">
      <c r="A25" s="1216" t="s">
        <v>127</v>
      </c>
      <c r="B25" s="1217"/>
      <c r="C25" s="1218"/>
      <c r="D25" s="1218"/>
      <c r="E25" s="1218"/>
      <c r="F25" s="1218"/>
      <c r="I25" s="1221" t="s">
        <v>128</v>
      </c>
      <c r="J25" s="1221"/>
      <c r="K25" s="1221"/>
      <c r="L25" s="1221"/>
      <c r="M25" s="1221"/>
      <c r="N25" s="1221"/>
      <c r="O25" s="1221"/>
      <c r="P25" s="1221"/>
    </row>
    <row r="26" spans="1:4" s="34" customFormat="1" ht="17.25" customHeight="1">
      <c r="A26" s="1231" t="s">
        <v>131</v>
      </c>
      <c r="B26" s="1231"/>
      <c r="C26" s="1231"/>
      <c r="D26" s="1231"/>
    </row>
    <row r="27" spans="1:4" s="304" customFormat="1" ht="17.25" customHeight="1">
      <c r="A27" s="1232" t="s">
        <v>132</v>
      </c>
      <c r="B27" s="1232"/>
      <c r="C27" s="1232"/>
      <c r="D27" s="1232"/>
    </row>
  </sheetData>
  <sheetProtection/>
  <mergeCells count="13">
    <mergeCell ref="A1:P1"/>
    <mergeCell ref="B3:B7"/>
    <mergeCell ref="C3:E3"/>
    <mergeCell ref="F3:H3"/>
    <mergeCell ref="I3:I7"/>
    <mergeCell ref="J3:L3"/>
    <mergeCell ref="M3:O3"/>
    <mergeCell ref="G4:H4"/>
    <mergeCell ref="N4:O4"/>
    <mergeCell ref="A25:F25"/>
    <mergeCell ref="A26:D26"/>
    <mergeCell ref="A27:D27"/>
    <mergeCell ref="I25:P25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"/>
  <sheetViews>
    <sheetView zoomScalePageLayoutView="0" workbookViewId="0" topLeftCell="A1">
      <selection activeCell="A1" sqref="A1:J1"/>
    </sheetView>
  </sheetViews>
  <sheetFormatPr defaultColWidth="8.88671875" defaultRowHeight="13.5"/>
  <cols>
    <col min="1" max="1" width="13.4453125" style="63" customWidth="1"/>
    <col min="2" max="2" width="24.21484375" style="63" customWidth="1"/>
    <col min="3" max="3" width="18.3359375" style="63" customWidth="1"/>
    <col min="4" max="4" width="10.10546875" style="63" customWidth="1"/>
    <col min="5" max="5" width="10.88671875" style="63" customWidth="1"/>
    <col min="6" max="6" width="10.99609375" style="63" customWidth="1"/>
    <col min="7" max="9" width="11.3359375" style="63" customWidth="1"/>
    <col min="10" max="10" width="11.6640625" style="63" customWidth="1"/>
    <col min="11" max="11" width="10.77734375" style="63" hidden="1" customWidth="1"/>
    <col min="12" max="45" width="0" style="63" hidden="1" customWidth="1"/>
    <col min="46" max="16384" width="8.88671875" style="63" customWidth="1"/>
  </cols>
  <sheetData>
    <row r="1" spans="1:10" s="180" customFormat="1" ht="29.25" customHeight="1">
      <c r="A1" s="1110" t="s">
        <v>1251</v>
      </c>
      <c r="B1" s="1110"/>
      <c r="C1" s="1110"/>
      <c r="D1" s="1110"/>
      <c r="E1" s="1110"/>
      <c r="F1" s="1110"/>
      <c r="G1" s="1110"/>
      <c r="H1" s="1110"/>
      <c r="I1" s="1110"/>
      <c r="J1" s="1110"/>
    </row>
    <row r="2" spans="2:10" ht="8.25" customHeight="1">
      <c r="B2" s="181"/>
      <c r="D2" s="181"/>
      <c r="J2" s="182"/>
    </row>
    <row r="3" spans="1:10" s="71" customFormat="1" ht="15.75" customHeight="1">
      <c r="A3" s="17" t="s">
        <v>133</v>
      </c>
      <c r="B3" s="67" t="s">
        <v>996</v>
      </c>
      <c r="C3" s="22" t="s">
        <v>997</v>
      </c>
      <c r="D3" s="22" t="s">
        <v>998</v>
      </c>
      <c r="E3" s="22" t="s">
        <v>999</v>
      </c>
      <c r="F3" s="22" t="s">
        <v>1000</v>
      </c>
      <c r="G3" s="1106" t="s">
        <v>1001</v>
      </c>
      <c r="H3" s="1108"/>
      <c r="I3" s="22" t="s">
        <v>1002</v>
      </c>
      <c r="J3" s="340" t="s">
        <v>1003</v>
      </c>
    </row>
    <row r="4" spans="1:10" s="14" customFormat="1" ht="15.75" customHeight="1">
      <c r="A4" s="20"/>
      <c r="B4" s="20"/>
      <c r="C4" s="33"/>
      <c r="D4" s="33"/>
      <c r="E4" s="33"/>
      <c r="F4" s="33"/>
      <c r="G4" s="1215" t="s">
        <v>1004</v>
      </c>
      <c r="H4" s="1120"/>
      <c r="I4" s="33" t="s">
        <v>1005</v>
      </c>
      <c r="J4" s="186"/>
    </row>
    <row r="5" spans="1:10" s="14" customFormat="1" ht="15.75" customHeight="1">
      <c r="A5" s="20"/>
      <c r="B5" s="183" t="s">
        <v>1006</v>
      </c>
      <c r="C5" s="33" t="s">
        <v>1007</v>
      </c>
      <c r="D5" s="33" t="s">
        <v>993</v>
      </c>
      <c r="E5" s="33" t="s">
        <v>989</v>
      </c>
      <c r="F5" s="33" t="s">
        <v>1008</v>
      </c>
      <c r="G5" s="54" t="s">
        <v>1009</v>
      </c>
      <c r="H5" s="54" t="s">
        <v>1010</v>
      </c>
      <c r="I5" s="33" t="s">
        <v>1011</v>
      </c>
      <c r="J5" s="344" t="s">
        <v>1012</v>
      </c>
    </row>
    <row r="6" spans="1:10" s="14" customFormat="1" ht="15.75" customHeight="1">
      <c r="A6" s="47" t="s">
        <v>1336</v>
      </c>
      <c r="B6" s="47" t="s">
        <v>995</v>
      </c>
      <c r="C6" s="235" t="s">
        <v>1013</v>
      </c>
      <c r="D6" s="234" t="s">
        <v>1014</v>
      </c>
      <c r="E6" s="234" t="s">
        <v>552</v>
      </c>
      <c r="F6" s="234" t="s">
        <v>1015</v>
      </c>
      <c r="G6" s="234" t="s">
        <v>1016</v>
      </c>
      <c r="H6" s="234" t="s">
        <v>1017</v>
      </c>
      <c r="I6" s="234" t="s">
        <v>1018</v>
      </c>
      <c r="J6" s="50" t="s">
        <v>1018</v>
      </c>
    </row>
    <row r="7" spans="1:10" s="14" customFormat="1" ht="30" customHeight="1">
      <c r="A7" s="744" t="s">
        <v>1421</v>
      </c>
      <c r="B7" s="745" t="s">
        <v>1422</v>
      </c>
      <c r="C7" s="746" t="s">
        <v>1423</v>
      </c>
      <c r="D7" s="696">
        <v>4166</v>
      </c>
      <c r="E7" s="697">
        <v>679</v>
      </c>
      <c r="F7" s="747">
        <v>18</v>
      </c>
      <c r="G7" s="748">
        <v>0.7916666666666666</v>
      </c>
      <c r="H7" s="748">
        <v>0.25</v>
      </c>
      <c r="I7" s="749" t="s">
        <v>1424</v>
      </c>
      <c r="J7" s="1233">
        <v>169</v>
      </c>
    </row>
    <row r="8" spans="1:10" s="14" customFormat="1" ht="30" customHeight="1">
      <c r="A8" s="481"/>
      <c r="B8" s="750" t="s">
        <v>1425</v>
      </c>
      <c r="C8" s="751" t="s">
        <v>1423</v>
      </c>
      <c r="D8" s="710">
        <v>4388</v>
      </c>
      <c r="E8" s="694">
        <v>723</v>
      </c>
      <c r="F8" s="752">
        <v>17</v>
      </c>
      <c r="G8" s="753">
        <v>0.7916666666666666</v>
      </c>
      <c r="H8" s="753">
        <v>0.25</v>
      </c>
      <c r="I8" s="754" t="s">
        <v>1426</v>
      </c>
      <c r="J8" s="1234"/>
    </row>
    <row r="9" spans="1:10" s="14" customFormat="1" ht="30" customHeight="1">
      <c r="A9" s="744" t="s">
        <v>134</v>
      </c>
      <c r="B9" s="745" t="s">
        <v>135</v>
      </c>
      <c r="C9" s="746" t="s">
        <v>1423</v>
      </c>
      <c r="D9" s="696">
        <v>15089</v>
      </c>
      <c r="E9" s="697">
        <v>1935</v>
      </c>
      <c r="F9" s="747">
        <v>23</v>
      </c>
      <c r="G9" s="748">
        <v>0.7013888888888888</v>
      </c>
      <c r="H9" s="748">
        <v>0.5555555555555556</v>
      </c>
      <c r="I9" s="755" t="s">
        <v>1427</v>
      </c>
      <c r="J9" s="1233">
        <v>96</v>
      </c>
    </row>
    <row r="10" spans="1:10" s="14" customFormat="1" ht="30" customHeight="1">
      <c r="A10" s="756"/>
      <c r="B10" s="757" t="s">
        <v>1428</v>
      </c>
      <c r="C10" s="758" t="s">
        <v>1423</v>
      </c>
      <c r="D10" s="700">
        <v>4734</v>
      </c>
      <c r="E10" s="678">
        <v>642</v>
      </c>
      <c r="F10" s="759">
        <v>21</v>
      </c>
      <c r="G10" s="760">
        <v>0.3333333333333333</v>
      </c>
      <c r="H10" s="760">
        <v>0.8055555555555555</v>
      </c>
      <c r="I10" s="761" t="s">
        <v>1429</v>
      </c>
      <c r="J10" s="1235"/>
    </row>
    <row r="11" spans="1:10" s="14" customFormat="1" ht="30" customHeight="1">
      <c r="A11" s="762"/>
      <c r="B11" s="750" t="s">
        <v>1430</v>
      </c>
      <c r="C11" s="751" t="s">
        <v>1431</v>
      </c>
      <c r="D11" s="710">
        <v>223</v>
      </c>
      <c r="E11" s="694">
        <v>250</v>
      </c>
      <c r="F11" s="752">
        <v>35</v>
      </c>
      <c r="G11" s="753">
        <v>0.3958333333333333</v>
      </c>
      <c r="H11" s="753">
        <v>0.7222222222222222</v>
      </c>
      <c r="I11" s="754" t="s">
        <v>1432</v>
      </c>
      <c r="J11" s="1236"/>
    </row>
    <row r="12" spans="1:10" s="14" customFormat="1" ht="30" customHeight="1">
      <c r="A12" s="763" t="s">
        <v>1433</v>
      </c>
      <c r="B12" s="745" t="s">
        <v>1434</v>
      </c>
      <c r="C12" s="746" t="s">
        <v>1423</v>
      </c>
      <c r="D12" s="696">
        <v>6327</v>
      </c>
      <c r="E12" s="697">
        <v>975</v>
      </c>
      <c r="F12" s="747">
        <v>20</v>
      </c>
      <c r="G12" s="764">
        <v>0.34722222222222227</v>
      </c>
      <c r="H12" s="748">
        <v>0.7847222222222222</v>
      </c>
      <c r="I12" s="755" t="s">
        <v>1435</v>
      </c>
      <c r="J12" s="1237">
        <v>56</v>
      </c>
    </row>
    <row r="13" spans="1:10" s="14" customFormat="1" ht="30" customHeight="1">
      <c r="A13" s="469"/>
      <c r="B13" s="757" t="s">
        <v>136</v>
      </c>
      <c r="C13" s="758" t="s">
        <v>1423</v>
      </c>
      <c r="D13" s="700">
        <v>3032</v>
      </c>
      <c r="E13" s="678">
        <v>572</v>
      </c>
      <c r="F13" s="759">
        <v>34</v>
      </c>
      <c r="G13" s="765" t="s">
        <v>137</v>
      </c>
      <c r="H13" s="765" t="s">
        <v>138</v>
      </c>
      <c r="I13" s="761" t="s">
        <v>139</v>
      </c>
      <c r="J13" s="1238"/>
    </row>
    <row r="14" spans="1:10" s="14" customFormat="1" ht="30" customHeight="1">
      <c r="A14" s="481"/>
      <c r="B14" s="750" t="s">
        <v>1436</v>
      </c>
      <c r="C14" s="751" t="s">
        <v>1423</v>
      </c>
      <c r="D14" s="710">
        <v>606</v>
      </c>
      <c r="E14" s="694">
        <v>255</v>
      </c>
      <c r="F14" s="752">
        <v>14.2</v>
      </c>
      <c r="G14" s="753">
        <v>0.5694444444444444</v>
      </c>
      <c r="H14" s="753">
        <v>0.5208333333333334</v>
      </c>
      <c r="I14" s="754" t="s">
        <v>1437</v>
      </c>
      <c r="J14" s="1239"/>
    </row>
    <row r="15" spans="1:10" s="14" customFormat="1" ht="45.75" customHeight="1">
      <c r="A15" s="766" t="s">
        <v>140</v>
      </c>
      <c r="B15" s="767" t="s">
        <v>1438</v>
      </c>
      <c r="C15" s="768" t="s">
        <v>1423</v>
      </c>
      <c r="D15" s="769">
        <v>6322</v>
      </c>
      <c r="E15" s="770">
        <v>937</v>
      </c>
      <c r="F15" s="771">
        <v>21</v>
      </c>
      <c r="G15" s="772">
        <v>0.7916666666666666</v>
      </c>
      <c r="H15" s="772">
        <v>0.3333333333333333</v>
      </c>
      <c r="I15" s="773" t="s">
        <v>1439</v>
      </c>
      <c r="J15" s="774">
        <v>266</v>
      </c>
    </row>
    <row r="16" spans="1:10" s="14" customFormat="1" ht="45.75" customHeight="1">
      <c r="A16" s="766" t="s">
        <v>141</v>
      </c>
      <c r="B16" s="767" t="s">
        <v>142</v>
      </c>
      <c r="C16" s="768" t="s">
        <v>1423</v>
      </c>
      <c r="D16" s="769">
        <v>8596</v>
      </c>
      <c r="E16" s="770">
        <v>900</v>
      </c>
      <c r="F16" s="771">
        <v>20</v>
      </c>
      <c r="G16" s="772">
        <v>0.7708333333333334</v>
      </c>
      <c r="H16" s="772">
        <v>0.3541666666666667</v>
      </c>
      <c r="I16" s="773" t="s">
        <v>143</v>
      </c>
      <c r="J16" s="774">
        <v>254</v>
      </c>
    </row>
    <row r="17" spans="1:10" s="14" customFormat="1" ht="45.75" customHeight="1">
      <c r="A17" s="766" t="s">
        <v>1440</v>
      </c>
      <c r="B17" s="767" t="s">
        <v>1441</v>
      </c>
      <c r="C17" s="768" t="s">
        <v>1423</v>
      </c>
      <c r="D17" s="769">
        <v>3719</v>
      </c>
      <c r="E17" s="770">
        <v>1081</v>
      </c>
      <c r="F17" s="771">
        <v>20</v>
      </c>
      <c r="G17" s="772">
        <v>0.7152777777777778</v>
      </c>
      <c r="H17" s="772">
        <v>0.548611111111111</v>
      </c>
      <c r="I17" s="773" t="s">
        <v>1442</v>
      </c>
      <c r="J17" s="774">
        <v>70</v>
      </c>
    </row>
    <row r="18" spans="1:10" s="14" customFormat="1" ht="39" customHeight="1">
      <c r="A18" s="1241" t="s">
        <v>144</v>
      </c>
      <c r="B18" s="745" t="s">
        <v>1443</v>
      </c>
      <c r="C18" s="746" t="s">
        <v>1423</v>
      </c>
      <c r="D18" s="696">
        <v>2071</v>
      </c>
      <c r="E18" s="697">
        <v>564</v>
      </c>
      <c r="F18" s="747">
        <v>40</v>
      </c>
      <c r="G18" s="775" t="s">
        <v>1444</v>
      </c>
      <c r="H18" s="775" t="s">
        <v>145</v>
      </c>
      <c r="I18" s="755" t="s">
        <v>1445</v>
      </c>
      <c r="J18" s="1243">
        <v>69</v>
      </c>
    </row>
    <row r="19" spans="1:10" s="14" customFormat="1" ht="39" customHeight="1">
      <c r="A19" s="1242"/>
      <c r="B19" s="750" t="s">
        <v>146</v>
      </c>
      <c r="C19" s="751" t="s">
        <v>1423</v>
      </c>
      <c r="D19" s="710">
        <v>4599</v>
      </c>
      <c r="E19" s="694">
        <v>805</v>
      </c>
      <c r="F19" s="752">
        <v>37</v>
      </c>
      <c r="G19" s="778">
        <v>0.7083333333333334</v>
      </c>
      <c r="H19" s="778">
        <v>0.5347222222222222</v>
      </c>
      <c r="I19" s="754" t="s">
        <v>147</v>
      </c>
      <c r="J19" s="1234"/>
    </row>
    <row r="20" spans="1:10" s="781" customFormat="1" ht="57" customHeight="1">
      <c r="A20" s="779" t="s">
        <v>148</v>
      </c>
      <c r="B20" s="767" t="s">
        <v>1447</v>
      </c>
      <c r="C20" s="766" t="s">
        <v>1448</v>
      </c>
      <c r="D20" s="769">
        <v>36</v>
      </c>
      <c r="E20" s="770">
        <v>91</v>
      </c>
      <c r="F20" s="771">
        <v>12</v>
      </c>
      <c r="G20" s="780" t="s">
        <v>149</v>
      </c>
      <c r="H20" s="780" t="s">
        <v>150</v>
      </c>
      <c r="I20" s="773" t="s">
        <v>1449</v>
      </c>
      <c r="J20" s="776">
        <v>6.3</v>
      </c>
    </row>
    <row r="21" spans="1:10" s="781" customFormat="1" ht="60.75" customHeight="1">
      <c r="A21" s="782" t="s">
        <v>151</v>
      </c>
      <c r="B21" s="783" t="s">
        <v>152</v>
      </c>
      <c r="C21" s="777" t="s">
        <v>1448</v>
      </c>
      <c r="D21" s="689">
        <v>199</v>
      </c>
      <c r="E21" s="784">
        <v>294</v>
      </c>
      <c r="F21" s="784">
        <v>13</v>
      </c>
      <c r="G21" s="785" t="s">
        <v>153</v>
      </c>
      <c r="H21" s="785" t="s">
        <v>154</v>
      </c>
      <c r="I21" s="786" t="s">
        <v>155</v>
      </c>
      <c r="J21" s="776">
        <v>9.8</v>
      </c>
    </row>
    <row r="22" spans="1:10" s="781" customFormat="1" ht="54" customHeight="1">
      <c r="A22" s="1241" t="s">
        <v>1446</v>
      </c>
      <c r="B22" s="745" t="s">
        <v>1450</v>
      </c>
      <c r="C22" s="746" t="s">
        <v>1448</v>
      </c>
      <c r="D22" s="696">
        <v>173</v>
      </c>
      <c r="E22" s="697">
        <v>240</v>
      </c>
      <c r="F22" s="747">
        <v>17</v>
      </c>
      <c r="G22" s="775" t="s">
        <v>156</v>
      </c>
      <c r="H22" s="775" t="s">
        <v>157</v>
      </c>
      <c r="I22" s="787" t="s">
        <v>421</v>
      </c>
      <c r="J22" s="1245">
        <v>9.8</v>
      </c>
    </row>
    <row r="23" spans="1:12" s="781" customFormat="1" ht="45.75" customHeight="1">
      <c r="A23" s="1244"/>
      <c r="B23" s="788" t="s">
        <v>158</v>
      </c>
      <c r="C23" s="766" t="s">
        <v>1448</v>
      </c>
      <c r="D23" s="789">
        <v>199</v>
      </c>
      <c r="E23" s="790">
        <v>294</v>
      </c>
      <c r="F23" s="790">
        <v>13</v>
      </c>
      <c r="G23" s="791">
        <v>0.5416666666666666</v>
      </c>
      <c r="H23" s="791">
        <v>0.5972222222222222</v>
      </c>
      <c r="I23" s="792" t="s">
        <v>155</v>
      </c>
      <c r="J23" s="1246"/>
      <c r="K23" s="793"/>
      <c r="L23" s="793"/>
    </row>
    <row r="24" spans="1:15" s="80" customFormat="1" ht="54" customHeight="1">
      <c r="A24" s="1247" t="s">
        <v>221</v>
      </c>
      <c r="B24" s="1248"/>
      <c r="C24" s="1248"/>
      <c r="D24" s="1248"/>
      <c r="E24" s="1248"/>
      <c r="F24" s="1249" t="s">
        <v>222</v>
      </c>
      <c r="G24" s="1249"/>
      <c r="H24" s="1249"/>
      <c r="I24" s="1249"/>
      <c r="J24" s="1249"/>
      <c r="K24" s="794"/>
      <c r="L24" s="794"/>
      <c r="M24" s="794"/>
      <c r="N24" s="795"/>
      <c r="O24" s="795"/>
    </row>
    <row r="25" spans="1:10" ht="21" customHeight="1">
      <c r="A25" s="1240" t="s">
        <v>159</v>
      </c>
      <c r="B25" s="1240"/>
      <c r="C25" s="1240"/>
      <c r="D25" s="1240"/>
      <c r="E25" s="1240"/>
      <c r="J25" s="796"/>
    </row>
    <row r="26" s="1240" customFormat="1" ht="21" customHeight="1">
      <c r="A26" s="1240" t="s">
        <v>160</v>
      </c>
    </row>
  </sheetData>
  <sheetProtection/>
  <mergeCells count="14">
    <mergeCell ref="A25:E25"/>
    <mergeCell ref="A26:IV26"/>
    <mergeCell ref="A18:A19"/>
    <mergeCell ref="J18:J19"/>
    <mergeCell ref="A22:A23"/>
    <mergeCell ref="J22:J23"/>
    <mergeCell ref="A24:E24"/>
    <mergeCell ref="F24:J24"/>
    <mergeCell ref="A1:J1"/>
    <mergeCell ref="G3:H3"/>
    <mergeCell ref="G4:H4"/>
    <mergeCell ref="J7:J8"/>
    <mergeCell ref="J9:J11"/>
    <mergeCell ref="J12:J1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14"/>
  <sheetViews>
    <sheetView showZeros="0" showOutlineSymbols="0" zoomScaleSheetLayoutView="100" zoomScalePageLayoutView="0" workbookViewId="0" topLeftCell="A1">
      <pane xSplit="1" ySplit="5" topLeftCell="B6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C14" sqref="C14"/>
    </sheetView>
  </sheetViews>
  <sheetFormatPr defaultColWidth="8.88671875" defaultRowHeight="13.5"/>
  <cols>
    <col min="1" max="1" width="8.3359375" style="14" customWidth="1"/>
    <col min="2" max="13" width="8.5546875" style="14" customWidth="1"/>
    <col min="14" max="14" width="10.5546875" style="14" customWidth="1"/>
    <col min="15" max="16384" width="8.88671875" style="14" customWidth="1"/>
  </cols>
  <sheetData>
    <row r="1" spans="1:14" ht="27" customHeight="1">
      <c r="A1" s="1110" t="s">
        <v>1478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</row>
    <row r="2" spans="1:14" ht="18" customHeight="1">
      <c r="A2" s="1113" t="s">
        <v>1269</v>
      </c>
      <c r="B2" s="1113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62" t="s">
        <v>1386</v>
      </c>
    </row>
    <row r="3" spans="1:14" ht="15" customHeight="1">
      <c r="A3" s="1114" t="s">
        <v>1207</v>
      </c>
      <c r="B3" s="65" t="s">
        <v>1382</v>
      </c>
      <c r="C3" s="54" t="s">
        <v>1135</v>
      </c>
      <c r="D3" s="65" t="s">
        <v>1136</v>
      </c>
      <c r="E3" s="65" t="s">
        <v>1137</v>
      </c>
      <c r="F3" s="54" t="s">
        <v>1138</v>
      </c>
      <c r="G3" s="54" t="s">
        <v>1139</v>
      </c>
      <c r="H3" s="65" t="s">
        <v>1140</v>
      </c>
      <c r="I3" s="65" t="s">
        <v>1301</v>
      </c>
      <c r="J3" s="65" t="s">
        <v>1141</v>
      </c>
      <c r="K3" s="65" t="s">
        <v>1142</v>
      </c>
      <c r="L3" s="65" t="s">
        <v>1375</v>
      </c>
      <c r="M3" s="54" t="s">
        <v>1143</v>
      </c>
      <c r="N3" s="1106" t="s">
        <v>1206</v>
      </c>
    </row>
    <row r="4" spans="1:14" ht="15" customHeight="1">
      <c r="A4" s="1115"/>
      <c r="B4" s="32" t="s">
        <v>1380</v>
      </c>
      <c r="C4" s="33" t="s">
        <v>1144</v>
      </c>
      <c r="D4" s="32" t="s">
        <v>1145</v>
      </c>
      <c r="E4" s="32" t="s">
        <v>1146</v>
      </c>
      <c r="F4" s="33" t="s">
        <v>1377</v>
      </c>
      <c r="G4" s="33" t="s">
        <v>1147</v>
      </c>
      <c r="H4" s="32" t="s">
        <v>1148</v>
      </c>
      <c r="I4" s="32" t="s">
        <v>1302</v>
      </c>
      <c r="J4" s="32" t="s">
        <v>1387</v>
      </c>
      <c r="K4" s="32" t="s">
        <v>1337</v>
      </c>
      <c r="L4" s="32" t="s">
        <v>1155</v>
      </c>
      <c r="M4" s="33" t="s">
        <v>1149</v>
      </c>
      <c r="N4" s="1117"/>
    </row>
    <row r="5" spans="1:14" ht="15" customHeight="1">
      <c r="A5" s="1116"/>
      <c r="B5" s="50"/>
      <c r="C5" s="24" t="s">
        <v>1150</v>
      </c>
      <c r="D5" s="50" t="s">
        <v>1150</v>
      </c>
      <c r="E5" s="50"/>
      <c r="F5" s="24" t="s">
        <v>1151</v>
      </c>
      <c r="G5" s="24" t="s">
        <v>1152</v>
      </c>
      <c r="H5" s="50" t="s">
        <v>1150</v>
      </c>
      <c r="I5" s="50" t="s">
        <v>1303</v>
      </c>
      <c r="J5" s="50" t="s">
        <v>1153</v>
      </c>
      <c r="K5" s="50" t="s">
        <v>1153</v>
      </c>
      <c r="L5" s="50" t="s">
        <v>1153</v>
      </c>
      <c r="M5" s="24" t="s">
        <v>1150</v>
      </c>
      <c r="N5" s="1118"/>
    </row>
    <row r="6" spans="1:14" ht="39.75" customHeight="1">
      <c r="A6" s="206" t="s">
        <v>1419</v>
      </c>
      <c r="B6" s="226">
        <f>SUM(C6:M6)</f>
        <v>19237</v>
      </c>
      <c r="C6" s="227">
        <v>247</v>
      </c>
      <c r="D6" s="227">
        <v>127</v>
      </c>
      <c r="E6" s="227">
        <v>0</v>
      </c>
      <c r="F6" s="227">
        <v>1274</v>
      </c>
      <c r="G6" s="227">
        <v>3085</v>
      </c>
      <c r="H6" s="227">
        <v>1443</v>
      </c>
      <c r="I6" s="227">
        <v>10822</v>
      </c>
      <c r="J6" s="227">
        <v>1071</v>
      </c>
      <c r="K6" s="227">
        <v>643</v>
      </c>
      <c r="L6" s="227">
        <v>507</v>
      </c>
      <c r="M6" s="228">
        <v>18</v>
      </c>
      <c r="N6" s="215" t="s">
        <v>1419</v>
      </c>
    </row>
    <row r="7" spans="1:14" ht="39.75" customHeight="1">
      <c r="A7" s="206" t="s">
        <v>1415</v>
      </c>
      <c r="B7" s="226">
        <f>SUM(C7:M7)</f>
        <v>19105</v>
      </c>
      <c r="C7" s="227">
        <v>246</v>
      </c>
      <c r="D7" s="227">
        <v>127</v>
      </c>
      <c r="E7" s="227">
        <v>8</v>
      </c>
      <c r="F7" s="227">
        <v>1526</v>
      </c>
      <c r="G7" s="227">
        <v>3898</v>
      </c>
      <c r="H7" s="227">
        <v>1595</v>
      </c>
      <c r="I7" s="227">
        <v>9359</v>
      </c>
      <c r="J7" s="227">
        <v>1167</v>
      </c>
      <c r="K7" s="227">
        <v>622</v>
      </c>
      <c r="L7" s="227">
        <v>517</v>
      </c>
      <c r="M7" s="228">
        <v>40</v>
      </c>
      <c r="N7" s="215" t="s">
        <v>1415</v>
      </c>
    </row>
    <row r="8" spans="1:14" ht="39.75" customHeight="1">
      <c r="A8" s="20" t="s">
        <v>1416</v>
      </c>
      <c r="B8" s="226">
        <f>SUM(C8:M8)</f>
        <v>20118</v>
      </c>
      <c r="C8" s="171">
        <v>246</v>
      </c>
      <c r="D8" s="171">
        <v>127</v>
      </c>
      <c r="E8" s="171">
        <v>8</v>
      </c>
      <c r="F8" s="171">
        <v>1269</v>
      </c>
      <c r="G8" s="171">
        <v>3740</v>
      </c>
      <c r="H8" s="171">
        <v>1613</v>
      </c>
      <c r="I8" s="171">
        <v>10656</v>
      </c>
      <c r="J8" s="171">
        <v>1268</v>
      </c>
      <c r="K8" s="171">
        <v>610</v>
      </c>
      <c r="L8" s="171">
        <v>542</v>
      </c>
      <c r="M8" s="172">
        <v>39</v>
      </c>
      <c r="N8" s="21" t="s">
        <v>1416</v>
      </c>
    </row>
    <row r="9" spans="1:14" ht="39.75" customHeight="1">
      <c r="A9" s="20" t="s">
        <v>522</v>
      </c>
      <c r="B9" s="226">
        <v>22224</v>
      </c>
      <c r="C9" s="171">
        <v>247</v>
      </c>
      <c r="D9" s="171">
        <v>127</v>
      </c>
      <c r="E9" s="171">
        <v>0</v>
      </c>
      <c r="F9" s="171">
        <v>1271</v>
      </c>
      <c r="G9" s="171">
        <v>3108</v>
      </c>
      <c r="H9" s="171">
        <v>1838</v>
      </c>
      <c r="I9" s="171">
        <v>13005</v>
      </c>
      <c r="J9" s="171">
        <v>1408</v>
      </c>
      <c r="K9" s="171">
        <v>606</v>
      </c>
      <c r="L9" s="171">
        <v>560</v>
      </c>
      <c r="M9" s="172">
        <v>54</v>
      </c>
      <c r="N9" s="21" t="s">
        <v>522</v>
      </c>
    </row>
    <row r="10" spans="1:14" s="123" customFormat="1" ht="39.75" customHeight="1">
      <c r="A10" s="305" t="s">
        <v>1476</v>
      </c>
      <c r="B10" s="307">
        <f>SUM(C10:M10)</f>
        <v>24872</v>
      </c>
      <c r="C10" s="387">
        <v>257</v>
      </c>
      <c r="D10" s="387">
        <v>132</v>
      </c>
      <c r="E10" s="388">
        <v>8</v>
      </c>
      <c r="F10" s="387">
        <v>1264</v>
      </c>
      <c r="G10" s="387">
        <v>3096</v>
      </c>
      <c r="H10" s="389">
        <v>1923</v>
      </c>
      <c r="I10" s="387">
        <v>15517</v>
      </c>
      <c r="J10" s="387">
        <v>1463</v>
      </c>
      <c r="K10" s="387">
        <v>602</v>
      </c>
      <c r="L10" s="387">
        <v>558</v>
      </c>
      <c r="M10" s="390">
        <v>52</v>
      </c>
      <c r="N10" s="306" t="s">
        <v>1476</v>
      </c>
    </row>
    <row r="11" spans="1:14" s="34" customFormat="1" ht="18" customHeight="1">
      <c r="A11" s="34" t="s">
        <v>1479</v>
      </c>
      <c r="B11" s="69"/>
      <c r="C11" s="69"/>
      <c r="D11" s="295"/>
      <c r="E11" s="295"/>
      <c r="F11" s="295"/>
      <c r="G11" s="85" t="s">
        <v>1480</v>
      </c>
      <c r="I11" s="296"/>
      <c r="J11" s="85"/>
      <c r="K11" s="296"/>
      <c r="M11" s="296"/>
      <c r="N11" s="295"/>
    </row>
    <row r="13" ht="10.5" customHeight="1">
      <c r="B13" s="112"/>
    </row>
    <row r="14" ht="12.75">
      <c r="B14" s="112"/>
    </row>
  </sheetData>
  <sheetProtection/>
  <mergeCells count="4">
    <mergeCell ref="A1:N1"/>
    <mergeCell ref="A2:B2"/>
    <mergeCell ref="A3:A5"/>
    <mergeCell ref="N3:N5"/>
  </mergeCells>
  <printOptions horizontalCentered="1" verticalCentered="1"/>
  <pageMargins left="0.29" right="0.3" top="0.3937007874015748" bottom="0.3937007874015748" header="0.5118110236220472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C000"/>
  </sheetPr>
  <dimension ref="A1:T21"/>
  <sheetViews>
    <sheetView zoomScalePageLayoutView="0" workbookViewId="0" topLeftCell="A1">
      <selection activeCell="A18" sqref="A18:IV18"/>
    </sheetView>
  </sheetViews>
  <sheetFormatPr defaultColWidth="8.88671875" defaultRowHeight="13.5"/>
  <cols>
    <col min="1" max="1" width="6.88671875" style="14" customWidth="1"/>
    <col min="2" max="2" width="8.77734375" style="14" customWidth="1"/>
    <col min="3" max="3" width="7.77734375" style="14" customWidth="1"/>
    <col min="4" max="4" width="8.77734375" style="14" customWidth="1"/>
    <col min="5" max="5" width="8.88671875" style="14" customWidth="1"/>
    <col min="6" max="16" width="7.77734375" style="14" customWidth="1"/>
    <col min="17" max="17" width="7.77734375" style="37" customWidth="1"/>
    <col min="18" max="18" width="8.3359375" style="14" customWidth="1"/>
    <col min="19" max="16384" width="8.88671875" style="14" customWidth="1"/>
  </cols>
  <sheetData>
    <row r="1" spans="1:19" ht="37.5" customHeight="1">
      <c r="A1" s="1110" t="s">
        <v>161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10"/>
      <c r="S1" s="1110"/>
    </row>
    <row r="2" spans="1:19" ht="18" customHeight="1">
      <c r="A2" s="14" t="s">
        <v>162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R2" s="1252" t="s">
        <v>163</v>
      </c>
      <c r="S2" s="1253"/>
    </row>
    <row r="3" spans="1:19" ht="18.75" customHeight="1">
      <c r="A3" s="70"/>
      <c r="B3" s="54" t="s">
        <v>164</v>
      </c>
      <c r="C3" s="54" t="s">
        <v>165</v>
      </c>
      <c r="D3" s="54" t="s">
        <v>166</v>
      </c>
      <c r="E3" s="1111" t="s">
        <v>167</v>
      </c>
      <c r="F3" s="1107"/>
      <c r="G3" s="1107"/>
      <c r="H3" s="1107"/>
      <c r="I3" s="1107"/>
      <c r="J3" s="1107"/>
      <c r="K3" s="1107"/>
      <c r="L3" s="1107"/>
      <c r="M3" s="1107"/>
      <c r="N3" s="1107"/>
      <c r="O3" s="1107"/>
      <c r="P3" s="1107"/>
      <c r="Q3" s="1107"/>
      <c r="R3" s="1108"/>
      <c r="S3" s="70"/>
    </row>
    <row r="4" spans="1:19" ht="18.75" customHeight="1">
      <c r="A4" s="108" t="s">
        <v>122</v>
      </c>
      <c r="B4" s="33"/>
      <c r="C4" s="33" t="s">
        <v>168</v>
      </c>
      <c r="D4" s="33"/>
      <c r="E4" s="68"/>
      <c r="F4" s="54" t="s">
        <v>169</v>
      </c>
      <c r="G4" s="54" t="s">
        <v>170</v>
      </c>
      <c r="H4" s="54" t="s">
        <v>171</v>
      </c>
      <c r="I4" s="54" t="s">
        <v>172</v>
      </c>
      <c r="J4" s="54" t="s">
        <v>173</v>
      </c>
      <c r="K4" s="54" t="s">
        <v>174</v>
      </c>
      <c r="L4" s="54" t="s">
        <v>175</v>
      </c>
      <c r="M4" s="54" t="s">
        <v>176</v>
      </c>
      <c r="N4" s="54" t="s">
        <v>177</v>
      </c>
      <c r="O4" s="54" t="s">
        <v>178</v>
      </c>
      <c r="P4" s="54" t="s">
        <v>179</v>
      </c>
      <c r="Q4" s="54" t="s">
        <v>180</v>
      </c>
      <c r="R4" s="54" t="s">
        <v>181</v>
      </c>
      <c r="S4" s="21" t="s">
        <v>1580</v>
      </c>
    </row>
    <row r="5" spans="1:19" ht="18.75" customHeight="1">
      <c r="A5" s="108"/>
      <c r="B5" s="33"/>
      <c r="C5" s="33" t="s">
        <v>182</v>
      </c>
      <c r="D5" s="33" t="s">
        <v>183</v>
      </c>
      <c r="E5" s="68"/>
      <c r="F5" s="33"/>
      <c r="G5" s="33"/>
      <c r="H5" s="33" t="s">
        <v>184</v>
      </c>
      <c r="I5" s="33"/>
      <c r="J5" s="33"/>
      <c r="K5" s="33"/>
      <c r="L5" s="33"/>
      <c r="M5" s="33"/>
      <c r="N5" s="33"/>
      <c r="O5" s="33"/>
      <c r="P5" s="33" t="s">
        <v>185</v>
      </c>
      <c r="Q5" s="33"/>
      <c r="R5" s="33"/>
      <c r="S5" s="21"/>
    </row>
    <row r="6" spans="1:19" ht="18.75" customHeight="1">
      <c r="A6" s="109"/>
      <c r="B6" s="24" t="s">
        <v>186</v>
      </c>
      <c r="C6" s="24" t="s">
        <v>187</v>
      </c>
      <c r="D6" s="24" t="s">
        <v>187</v>
      </c>
      <c r="E6" s="18"/>
      <c r="F6" s="24" t="s">
        <v>188</v>
      </c>
      <c r="G6" s="24" t="s">
        <v>189</v>
      </c>
      <c r="H6" s="24" t="s">
        <v>190</v>
      </c>
      <c r="I6" s="24" t="s">
        <v>191</v>
      </c>
      <c r="J6" s="24" t="s">
        <v>192</v>
      </c>
      <c r="K6" s="24" t="s">
        <v>193</v>
      </c>
      <c r="L6" s="24" t="s">
        <v>194</v>
      </c>
      <c r="M6" s="24" t="s">
        <v>195</v>
      </c>
      <c r="N6" s="24" t="s">
        <v>196</v>
      </c>
      <c r="O6" s="24" t="s">
        <v>197</v>
      </c>
      <c r="P6" s="56" t="s">
        <v>198</v>
      </c>
      <c r="Q6" s="24" t="s">
        <v>199</v>
      </c>
      <c r="R6" s="24" t="s">
        <v>200</v>
      </c>
      <c r="S6" s="25" t="s">
        <v>85</v>
      </c>
    </row>
    <row r="7" spans="1:20" s="105" customFormat="1" ht="27.75" customHeight="1">
      <c r="A7" s="404" t="s">
        <v>32</v>
      </c>
      <c r="B7" s="797">
        <v>6859735</v>
      </c>
      <c r="C7" s="798">
        <v>77752</v>
      </c>
      <c r="D7" s="798">
        <v>6781983</v>
      </c>
      <c r="E7" s="798">
        <v>6859735</v>
      </c>
      <c r="F7" s="798">
        <v>4343</v>
      </c>
      <c r="G7" s="798">
        <v>794790</v>
      </c>
      <c r="H7" s="798">
        <v>0</v>
      </c>
      <c r="I7" s="798">
        <v>52998</v>
      </c>
      <c r="J7" s="798">
        <v>173779</v>
      </c>
      <c r="K7" s="798">
        <v>0</v>
      </c>
      <c r="L7" s="798">
        <v>0</v>
      </c>
      <c r="M7" s="798">
        <v>7694</v>
      </c>
      <c r="N7" s="798">
        <v>0</v>
      </c>
      <c r="O7" s="798">
        <v>480614</v>
      </c>
      <c r="P7" s="798">
        <v>392733</v>
      </c>
      <c r="Q7" s="798">
        <v>276509</v>
      </c>
      <c r="R7" s="799">
        <v>4676275</v>
      </c>
      <c r="S7" s="800" t="s">
        <v>32</v>
      </c>
      <c r="T7" s="83"/>
    </row>
    <row r="8" spans="1:20" s="105" customFormat="1" ht="27.75" customHeight="1">
      <c r="A8" s="404" t="s">
        <v>48</v>
      </c>
      <c r="B8" s="801">
        <v>6888858</v>
      </c>
      <c r="C8" s="802">
        <v>16264</v>
      </c>
      <c r="D8" s="802">
        <v>6872594</v>
      </c>
      <c r="E8" s="802">
        <v>6888858</v>
      </c>
      <c r="F8" s="802">
        <v>2786</v>
      </c>
      <c r="G8" s="802">
        <v>754319</v>
      </c>
      <c r="H8" s="802">
        <v>0</v>
      </c>
      <c r="I8" s="802">
        <v>45722</v>
      </c>
      <c r="J8" s="802">
        <v>151517</v>
      </c>
      <c r="K8" s="802">
        <v>0</v>
      </c>
      <c r="L8" s="802">
        <v>0</v>
      </c>
      <c r="M8" s="802">
        <v>10115</v>
      </c>
      <c r="N8" s="802">
        <v>0</v>
      </c>
      <c r="O8" s="802">
        <v>345987</v>
      </c>
      <c r="P8" s="802">
        <v>366164</v>
      </c>
      <c r="Q8" s="802">
        <v>325212</v>
      </c>
      <c r="R8" s="803">
        <v>4887036</v>
      </c>
      <c r="S8" s="800" t="s">
        <v>48</v>
      </c>
      <c r="T8" s="83"/>
    </row>
    <row r="9" spans="1:19" ht="27.75" customHeight="1">
      <c r="A9" s="363" t="s">
        <v>49</v>
      </c>
      <c r="B9" s="804">
        <f>SUM(C9:D9)</f>
        <v>10183017</v>
      </c>
      <c r="C9" s="805">
        <v>6943</v>
      </c>
      <c r="D9" s="805">
        <v>10176074</v>
      </c>
      <c r="E9" s="805">
        <f>SUM(F9:R9)</f>
        <v>10183017</v>
      </c>
      <c r="F9" s="805">
        <v>3010</v>
      </c>
      <c r="G9" s="805">
        <v>1177403</v>
      </c>
      <c r="H9" s="805">
        <v>0</v>
      </c>
      <c r="I9" s="805">
        <v>22567</v>
      </c>
      <c r="J9" s="805">
        <v>640779</v>
      </c>
      <c r="K9" s="805">
        <v>0</v>
      </c>
      <c r="L9" s="805">
        <v>0</v>
      </c>
      <c r="M9" s="805">
        <v>7378</v>
      </c>
      <c r="N9" s="805">
        <v>626</v>
      </c>
      <c r="O9" s="805">
        <v>991776</v>
      </c>
      <c r="P9" s="805">
        <v>443875</v>
      </c>
      <c r="Q9" s="805">
        <v>970972</v>
      </c>
      <c r="R9" s="806">
        <v>5924631</v>
      </c>
      <c r="S9" s="421" t="s">
        <v>49</v>
      </c>
    </row>
    <row r="10" spans="1:19" ht="27.75" customHeight="1">
      <c r="A10" s="363" t="s">
        <v>522</v>
      </c>
      <c r="B10" s="804">
        <v>10516860</v>
      </c>
      <c r="C10" s="805">
        <v>29871</v>
      </c>
      <c r="D10" s="805">
        <v>10486989</v>
      </c>
      <c r="E10" s="805">
        <v>10516860</v>
      </c>
      <c r="F10" s="805">
        <v>2535</v>
      </c>
      <c r="G10" s="805">
        <v>1192418</v>
      </c>
      <c r="H10" s="805">
        <v>0</v>
      </c>
      <c r="I10" s="805">
        <v>25893</v>
      </c>
      <c r="J10" s="805">
        <v>675255</v>
      </c>
      <c r="K10" s="805">
        <v>0</v>
      </c>
      <c r="L10" s="805">
        <v>0</v>
      </c>
      <c r="M10" s="805">
        <v>8996</v>
      </c>
      <c r="N10" s="805">
        <v>13819</v>
      </c>
      <c r="O10" s="805">
        <v>992789</v>
      </c>
      <c r="P10" s="805">
        <v>389353</v>
      </c>
      <c r="Q10" s="805">
        <v>907994</v>
      </c>
      <c r="R10" s="806">
        <v>6307808</v>
      </c>
      <c r="S10" s="421" t="s">
        <v>522</v>
      </c>
    </row>
    <row r="11" spans="1:19" s="123" customFormat="1" ht="27.75" customHeight="1">
      <c r="A11" s="366" t="s">
        <v>1451</v>
      </c>
      <c r="B11" s="807">
        <f aca="true" t="shared" si="0" ref="B11:B17">SUM(C11:D11)</f>
        <v>11389918</v>
      </c>
      <c r="C11" s="808">
        <f aca="true" t="shared" si="1" ref="C11:Q11">SUM(C12:C17)</f>
        <v>23911</v>
      </c>
      <c r="D11" s="808">
        <f t="shared" si="1"/>
        <v>11366007</v>
      </c>
      <c r="E11" s="808">
        <f>SUM(F11:R11)</f>
        <v>11389918</v>
      </c>
      <c r="F11" s="808">
        <f>SUM(F12:F17)</f>
        <v>71315</v>
      </c>
      <c r="G11" s="808">
        <f>SUM(G12:G17)</f>
        <v>1117988</v>
      </c>
      <c r="H11" s="808">
        <f>SUM(H12:H17)</f>
        <v>0</v>
      </c>
      <c r="I11" s="808">
        <f t="shared" si="1"/>
        <v>196135</v>
      </c>
      <c r="J11" s="808">
        <f t="shared" si="1"/>
        <v>598268</v>
      </c>
      <c r="K11" s="808">
        <f t="shared" si="1"/>
        <v>0</v>
      </c>
      <c r="L11" s="808">
        <f t="shared" si="1"/>
        <v>0</v>
      </c>
      <c r="M11" s="808">
        <f t="shared" si="1"/>
        <v>11430</v>
      </c>
      <c r="N11" s="808">
        <f t="shared" si="1"/>
        <v>381790</v>
      </c>
      <c r="O11" s="808">
        <f t="shared" si="1"/>
        <v>691378</v>
      </c>
      <c r="P11" s="808">
        <f t="shared" si="1"/>
        <v>384064</v>
      </c>
      <c r="Q11" s="808">
        <f t="shared" si="1"/>
        <v>874050</v>
      </c>
      <c r="R11" s="809">
        <f>SUM(R12:R17)</f>
        <v>7063500</v>
      </c>
      <c r="S11" s="413" t="s">
        <v>1451</v>
      </c>
    </row>
    <row r="12" spans="1:19" ht="27.75" customHeight="1">
      <c r="A12" s="369" t="s">
        <v>201</v>
      </c>
      <c r="B12" s="804">
        <f t="shared" si="0"/>
        <v>8235018</v>
      </c>
      <c r="C12" s="810">
        <v>20057</v>
      </c>
      <c r="D12" s="805">
        <v>8214961</v>
      </c>
      <c r="E12" s="805">
        <f aca="true" t="shared" si="2" ref="E12:E17">SUM(F12:R12)</f>
        <v>8235018</v>
      </c>
      <c r="F12" s="810">
        <v>2836</v>
      </c>
      <c r="G12" s="810">
        <v>755151</v>
      </c>
      <c r="H12" s="811"/>
      <c r="I12" s="810">
        <v>24436</v>
      </c>
      <c r="J12" s="810">
        <v>234272</v>
      </c>
      <c r="K12" s="810">
        <v>0</v>
      </c>
      <c r="L12" s="810">
        <v>0</v>
      </c>
      <c r="M12" s="810">
        <v>10780</v>
      </c>
      <c r="N12" s="810">
        <v>4374</v>
      </c>
      <c r="O12" s="808">
        <v>297670</v>
      </c>
      <c r="P12" s="810">
        <v>384064</v>
      </c>
      <c r="Q12" s="810">
        <v>101469</v>
      </c>
      <c r="R12" s="812">
        <v>6419966</v>
      </c>
      <c r="S12" s="813" t="s">
        <v>202</v>
      </c>
    </row>
    <row r="13" spans="1:19" ht="27.75" customHeight="1">
      <c r="A13" s="369" t="s">
        <v>203</v>
      </c>
      <c r="B13" s="804">
        <f t="shared" si="0"/>
        <v>563229</v>
      </c>
      <c r="C13" s="810">
        <v>0</v>
      </c>
      <c r="D13" s="805">
        <v>563229</v>
      </c>
      <c r="E13" s="805">
        <f t="shared" si="2"/>
        <v>563229</v>
      </c>
      <c r="F13" s="810">
        <v>0</v>
      </c>
      <c r="G13" s="810">
        <v>26264</v>
      </c>
      <c r="H13" s="811"/>
      <c r="I13" s="810">
        <v>7609</v>
      </c>
      <c r="J13" s="810">
        <v>0</v>
      </c>
      <c r="K13" s="810">
        <v>0</v>
      </c>
      <c r="L13" s="810">
        <v>0</v>
      </c>
      <c r="M13" s="810">
        <v>0</v>
      </c>
      <c r="N13" s="810">
        <v>0</v>
      </c>
      <c r="O13" s="810">
        <v>95060</v>
      </c>
      <c r="P13" s="810">
        <v>0</v>
      </c>
      <c r="Q13" s="810">
        <v>307412</v>
      </c>
      <c r="R13" s="812">
        <v>126884</v>
      </c>
      <c r="S13" s="813" t="s">
        <v>204</v>
      </c>
    </row>
    <row r="14" spans="1:19" ht="27.75" customHeight="1">
      <c r="A14" s="814" t="s">
        <v>205</v>
      </c>
      <c r="B14" s="804">
        <f t="shared" si="0"/>
        <v>631429</v>
      </c>
      <c r="C14" s="810">
        <v>0</v>
      </c>
      <c r="D14" s="805">
        <v>631429</v>
      </c>
      <c r="E14" s="805">
        <f t="shared" si="2"/>
        <v>631429</v>
      </c>
      <c r="F14" s="810">
        <v>68479</v>
      </c>
      <c r="G14" s="805">
        <v>0</v>
      </c>
      <c r="H14" s="811"/>
      <c r="I14" s="805">
        <v>157990</v>
      </c>
      <c r="J14" s="810">
        <v>0</v>
      </c>
      <c r="K14" s="805">
        <v>0</v>
      </c>
      <c r="L14" s="810">
        <v>0</v>
      </c>
      <c r="M14" s="810">
        <v>0</v>
      </c>
      <c r="N14" s="810">
        <v>377000</v>
      </c>
      <c r="O14" s="810">
        <v>0</v>
      </c>
      <c r="P14" s="805">
        <v>0</v>
      </c>
      <c r="Q14" s="810">
        <v>27960</v>
      </c>
      <c r="R14" s="812">
        <v>0</v>
      </c>
      <c r="S14" s="421" t="s">
        <v>206</v>
      </c>
    </row>
    <row r="15" spans="1:19" ht="27.75" customHeight="1">
      <c r="A15" s="814" t="s">
        <v>207</v>
      </c>
      <c r="B15" s="804">
        <f t="shared" si="0"/>
        <v>930944</v>
      </c>
      <c r="C15" s="810">
        <v>0</v>
      </c>
      <c r="D15" s="805">
        <v>930944</v>
      </c>
      <c r="E15" s="805">
        <f t="shared" si="2"/>
        <v>930944</v>
      </c>
      <c r="F15" s="810">
        <v>0</v>
      </c>
      <c r="G15" s="805">
        <v>9080</v>
      </c>
      <c r="H15" s="811"/>
      <c r="I15" s="805">
        <v>6100</v>
      </c>
      <c r="J15" s="805">
        <v>269652</v>
      </c>
      <c r="K15" s="805">
        <v>0</v>
      </c>
      <c r="L15" s="810">
        <v>0</v>
      </c>
      <c r="M15" s="810">
        <v>650</v>
      </c>
      <c r="N15" s="805">
        <v>0</v>
      </c>
      <c r="O15" s="810">
        <v>4660</v>
      </c>
      <c r="P15" s="810">
        <v>0</v>
      </c>
      <c r="Q15" s="810">
        <v>235400</v>
      </c>
      <c r="R15" s="806">
        <v>405402</v>
      </c>
      <c r="S15" s="421" t="s">
        <v>208</v>
      </c>
    </row>
    <row r="16" spans="1:19" ht="27.75" customHeight="1">
      <c r="A16" s="814" t="s">
        <v>209</v>
      </c>
      <c r="B16" s="804">
        <f t="shared" si="0"/>
        <v>392321</v>
      </c>
      <c r="C16" s="810">
        <v>0</v>
      </c>
      <c r="D16" s="805">
        <v>392321</v>
      </c>
      <c r="E16" s="805">
        <f t="shared" si="2"/>
        <v>392321</v>
      </c>
      <c r="F16" s="810">
        <v>0</v>
      </c>
      <c r="G16" s="810">
        <v>0</v>
      </c>
      <c r="H16" s="811"/>
      <c r="I16" s="805">
        <v>0</v>
      </c>
      <c r="J16" s="805">
        <v>0</v>
      </c>
      <c r="K16" s="805">
        <v>0</v>
      </c>
      <c r="L16" s="810">
        <v>0</v>
      </c>
      <c r="M16" s="810">
        <v>0</v>
      </c>
      <c r="N16" s="810">
        <v>416</v>
      </c>
      <c r="O16" s="805">
        <v>116532</v>
      </c>
      <c r="P16" s="805">
        <v>0</v>
      </c>
      <c r="Q16" s="810">
        <v>201809</v>
      </c>
      <c r="R16" s="806">
        <v>73564</v>
      </c>
      <c r="S16" s="421" t="s">
        <v>210</v>
      </c>
    </row>
    <row r="17" spans="1:19" ht="27.75" customHeight="1">
      <c r="A17" s="688" t="s">
        <v>211</v>
      </c>
      <c r="B17" s="815">
        <f t="shared" si="0"/>
        <v>636977</v>
      </c>
      <c r="C17" s="816">
        <v>3854</v>
      </c>
      <c r="D17" s="816">
        <v>633123</v>
      </c>
      <c r="E17" s="816">
        <f t="shared" si="2"/>
        <v>636977</v>
      </c>
      <c r="F17" s="816">
        <v>0</v>
      </c>
      <c r="G17" s="816">
        <v>327493</v>
      </c>
      <c r="H17" s="817"/>
      <c r="I17" s="816">
        <v>0</v>
      </c>
      <c r="J17" s="816">
        <v>94344</v>
      </c>
      <c r="K17" s="816">
        <v>0</v>
      </c>
      <c r="L17" s="816">
        <v>0</v>
      </c>
      <c r="M17" s="816">
        <v>0</v>
      </c>
      <c r="N17" s="816">
        <v>0</v>
      </c>
      <c r="O17" s="816">
        <v>177456</v>
      </c>
      <c r="P17" s="816">
        <v>0</v>
      </c>
      <c r="Q17" s="816">
        <v>0</v>
      </c>
      <c r="R17" s="818">
        <v>37684</v>
      </c>
      <c r="S17" s="429" t="s">
        <v>212</v>
      </c>
    </row>
    <row r="18" spans="1:19" ht="17.25" customHeight="1">
      <c r="A18" s="194" t="s">
        <v>223</v>
      </c>
      <c r="E18" s="191"/>
      <c r="G18" s="191" t="s">
        <v>1613</v>
      </c>
      <c r="H18" s="191" t="s">
        <v>1613</v>
      </c>
      <c r="L18" s="819"/>
      <c r="M18" s="35" t="s">
        <v>224</v>
      </c>
      <c r="N18" s="819"/>
      <c r="O18" s="819"/>
      <c r="P18" s="35"/>
      <c r="Q18" s="35"/>
      <c r="R18" s="35"/>
      <c r="S18" s="35"/>
    </row>
    <row r="19" spans="1:19" ht="17.25" customHeight="1">
      <c r="A19" s="1250" t="s">
        <v>225</v>
      </c>
      <c r="B19" s="1254"/>
      <c r="C19" s="1254"/>
      <c r="D19" s="1254"/>
      <c r="O19" s="1251"/>
      <c r="P19" s="1251"/>
      <c r="Q19" s="1251"/>
      <c r="R19" s="1251"/>
      <c r="S19" s="1251"/>
    </row>
    <row r="20" spans="1:19" ht="17.25" customHeight="1">
      <c r="A20" s="1250" t="s">
        <v>226</v>
      </c>
      <c r="B20" s="1250"/>
      <c r="C20" s="1250"/>
      <c r="D20" s="1250"/>
      <c r="E20" s="1250"/>
      <c r="F20" s="1250"/>
      <c r="G20" s="1250"/>
      <c r="H20" s="1250"/>
      <c r="I20" s="1250"/>
      <c r="J20" s="1250"/>
      <c r="K20" s="1250"/>
      <c r="L20" s="1250"/>
      <c r="M20" s="1250"/>
      <c r="N20" s="1250"/>
      <c r="O20" s="1251"/>
      <c r="P20" s="1251"/>
      <c r="Q20" s="1251"/>
      <c r="R20" s="1251"/>
      <c r="S20" s="1251"/>
    </row>
    <row r="21" spans="15:17" ht="12.75">
      <c r="O21" s="191"/>
      <c r="P21" s="191"/>
      <c r="Q21" s="191"/>
    </row>
  </sheetData>
  <sheetProtection/>
  <mergeCells count="7">
    <mergeCell ref="A20:N20"/>
    <mergeCell ref="O20:S20"/>
    <mergeCell ref="A1:S1"/>
    <mergeCell ref="R2:S2"/>
    <mergeCell ref="E3:R3"/>
    <mergeCell ref="A19:D19"/>
    <mergeCell ref="O19:S19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C000"/>
  </sheetPr>
  <dimension ref="A1:S22"/>
  <sheetViews>
    <sheetView zoomScalePageLayoutView="0" workbookViewId="0" topLeftCell="A1">
      <selection activeCell="K28" sqref="K28"/>
    </sheetView>
  </sheetViews>
  <sheetFormatPr defaultColWidth="8.88671875" defaultRowHeight="13.5"/>
  <sheetData>
    <row r="1" spans="1:18" s="14" customFormat="1" ht="37.5" customHeight="1">
      <c r="A1" s="1110" t="s">
        <v>213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10"/>
    </row>
    <row r="2" spans="1:18" s="14" customFormat="1" ht="18" customHeight="1">
      <c r="A2" s="14" t="s">
        <v>214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1252" t="s">
        <v>163</v>
      </c>
      <c r="R2" s="1253"/>
    </row>
    <row r="3" spans="1:18" s="14" customFormat="1" ht="18.75" customHeight="1">
      <c r="A3" s="70"/>
      <c r="B3" s="54" t="s">
        <v>164</v>
      </c>
      <c r="C3" s="54" t="s">
        <v>165</v>
      </c>
      <c r="D3" s="54" t="s">
        <v>166</v>
      </c>
      <c r="E3" s="1111" t="s">
        <v>167</v>
      </c>
      <c r="F3" s="1107"/>
      <c r="G3" s="1107"/>
      <c r="H3" s="1107"/>
      <c r="I3" s="1107"/>
      <c r="J3" s="1107"/>
      <c r="K3" s="1107"/>
      <c r="L3" s="1107"/>
      <c r="M3" s="1107"/>
      <c r="N3" s="1107"/>
      <c r="O3" s="1107"/>
      <c r="P3" s="1107"/>
      <c r="Q3" s="1108"/>
      <c r="R3" s="70"/>
    </row>
    <row r="4" spans="1:18" s="14" customFormat="1" ht="18.75" customHeight="1">
      <c r="A4" s="108" t="s">
        <v>122</v>
      </c>
      <c r="B4" s="33"/>
      <c r="C4" s="33" t="s">
        <v>168</v>
      </c>
      <c r="D4" s="33"/>
      <c r="E4" s="68"/>
      <c r="F4" s="54" t="s">
        <v>169</v>
      </c>
      <c r="G4" s="54" t="s">
        <v>170</v>
      </c>
      <c r="H4" s="54" t="s">
        <v>172</v>
      </c>
      <c r="I4" s="54" t="s">
        <v>173</v>
      </c>
      <c r="J4" s="54" t="s">
        <v>174</v>
      </c>
      <c r="K4" s="54" t="s">
        <v>175</v>
      </c>
      <c r="L4" s="54" t="s">
        <v>176</v>
      </c>
      <c r="M4" s="54" t="s">
        <v>177</v>
      </c>
      <c r="N4" s="54" t="s">
        <v>178</v>
      </c>
      <c r="O4" s="54" t="s">
        <v>179</v>
      </c>
      <c r="P4" s="54" t="s">
        <v>180</v>
      </c>
      <c r="Q4" s="54" t="s">
        <v>181</v>
      </c>
      <c r="R4" s="21" t="s">
        <v>1580</v>
      </c>
    </row>
    <row r="5" spans="1:18" s="14" customFormat="1" ht="18.75" customHeight="1">
      <c r="A5" s="108"/>
      <c r="B5" s="33"/>
      <c r="C5" s="33" t="s">
        <v>182</v>
      </c>
      <c r="D5" s="33" t="s">
        <v>183</v>
      </c>
      <c r="E5" s="68"/>
      <c r="F5" s="33"/>
      <c r="G5" s="33"/>
      <c r="H5" s="33"/>
      <c r="I5" s="33"/>
      <c r="J5" s="33"/>
      <c r="K5" s="33"/>
      <c r="L5" s="33"/>
      <c r="M5" s="33"/>
      <c r="N5" s="33"/>
      <c r="O5" s="33" t="s">
        <v>185</v>
      </c>
      <c r="P5" s="33"/>
      <c r="Q5" s="33"/>
      <c r="R5" s="21"/>
    </row>
    <row r="6" spans="1:18" s="14" customFormat="1" ht="18.75" customHeight="1">
      <c r="A6" s="109" t="s">
        <v>83</v>
      </c>
      <c r="B6" s="24" t="s">
        <v>186</v>
      </c>
      <c r="C6" s="24" t="s">
        <v>187</v>
      </c>
      <c r="D6" s="24" t="s">
        <v>187</v>
      </c>
      <c r="E6" s="18"/>
      <c r="F6" s="24" t="s">
        <v>188</v>
      </c>
      <c r="G6" s="24" t="s">
        <v>189</v>
      </c>
      <c r="H6" s="24" t="s">
        <v>191</v>
      </c>
      <c r="I6" s="24" t="s">
        <v>192</v>
      </c>
      <c r="J6" s="24" t="s">
        <v>193</v>
      </c>
      <c r="K6" s="24" t="s">
        <v>194</v>
      </c>
      <c r="L6" s="24" t="s">
        <v>195</v>
      </c>
      <c r="M6" s="24" t="s">
        <v>196</v>
      </c>
      <c r="N6" s="24" t="s">
        <v>197</v>
      </c>
      <c r="O6" s="56" t="s">
        <v>198</v>
      </c>
      <c r="P6" s="24" t="s">
        <v>199</v>
      </c>
      <c r="Q6" s="24" t="s">
        <v>200</v>
      </c>
      <c r="R6" s="25" t="s">
        <v>85</v>
      </c>
    </row>
    <row r="7" spans="1:19" s="30" customFormat="1" ht="25.5" customHeight="1">
      <c r="A7" s="404" t="s">
        <v>1451</v>
      </c>
      <c r="B7" s="807">
        <f>SUM(B8:B19)</f>
        <v>11389918</v>
      </c>
      <c r="C7" s="808">
        <f aca="true" t="shared" si="0" ref="C7:Q7">SUM(C8:C19)</f>
        <v>23911</v>
      </c>
      <c r="D7" s="808">
        <f t="shared" si="0"/>
        <v>11366007</v>
      </c>
      <c r="E7" s="808">
        <f>SUM(E8:E19)</f>
        <v>11389918</v>
      </c>
      <c r="F7" s="808">
        <f t="shared" si="0"/>
        <v>71315</v>
      </c>
      <c r="G7" s="808">
        <f t="shared" si="0"/>
        <v>1117988</v>
      </c>
      <c r="H7" s="808">
        <f t="shared" si="0"/>
        <v>196135</v>
      </c>
      <c r="I7" s="808">
        <f t="shared" si="0"/>
        <v>598268</v>
      </c>
      <c r="J7" s="808">
        <f t="shared" si="0"/>
        <v>0</v>
      </c>
      <c r="K7" s="808">
        <f t="shared" si="0"/>
        <v>0</v>
      </c>
      <c r="L7" s="808">
        <f t="shared" si="0"/>
        <v>11430</v>
      </c>
      <c r="M7" s="808">
        <f t="shared" si="0"/>
        <v>381790</v>
      </c>
      <c r="N7" s="808">
        <f t="shared" si="0"/>
        <v>691378</v>
      </c>
      <c r="O7" s="808">
        <f t="shared" si="0"/>
        <v>384064</v>
      </c>
      <c r="P7" s="808">
        <f t="shared" si="0"/>
        <v>874050</v>
      </c>
      <c r="Q7" s="809">
        <f t="shared" si="0"/>
        <v>7063500</v>
      </c>
      <c r="R7" s="820" t="s">
        <v>1451</v>
      </c>
      <c r="S7" s="209"/>
    </row>
    <row r="8" spans="1:18" s="14" customFormat="1" ht="25.5" customHeight="1">
      <c r="A8" s="800" t="s">
        <v>104</v>
      </c>
      <c r="B8" s="804">
        <f>'[1]14-1.제주항'!B10+'[1]14-2.서귀포항'!B10+'[1]14-3.애월항'!B10+'[1]14-4.한림항'!B10+'[1]14-5.성산포항'!B10+'[1]14-6.화순항'!B10</f>
        <v>1175911</v>
      </c>
      <c r="C8" s="805">
        <f>'[1]14-1.제주항'!C10+'[1]14-2.서귀포항'!C10+'[1]14-3.애월항'!C10+'[1]14-4.한림항'!C10+'[1]14-5.성산포항'!C10+'[1]14-6.화순항'!C10</f>
        <v>5599</v>
      </c>
      <c r="D8" s="805">
        <f>'[1]14-1.제주항'!D10+'[1]14-2.서귀포항'!D10+'[1]14-3.애월항'!D10+'[1]14-4.한림항'!D10+'[1]14-5.성산포항'!D10+'[1]14-6.화순항'!D10</f>
        <v>1170312</v>
      </c>
      <c r="E8" s="805">
        <f>'[1]14-1.제주항'!E10+'[1]14-2.서귀포항'!E10+'[1]14-3.애월항'!E10+'[1]14-4.한림항'!E10+'[1]14-5.성산포항'!E10+'[1]14-6.화순항'!E10</f>
        <v>1175911</v>
      </c>
      <c r="F8" s="805">
        <f>'[1]14-1.제주항'!F10+'[1]14-2.서귀포항'!F10+'[1]14-3.애월항'!F10+'[1]14-4.한림항'!F10+'[1]14-5.성산포항'!F10+'[1]14-6.화순항'!F10</f>
        <v>6692</v>
      </c>
      <c r="G8" s="805">
        <f>'[1]14-1.제주항'!G10+'[1]14-2.서귀포항'!G10+'[1]14-3.애월항'!G10+'[1]14-4.한림항'!G10+'[1]14-5.성산포항'!G10+'[1]14-6.화순항'!G10</f>
        <v>126546</v>
      </c>
      <c r="H8" s="805">
        <f>'[1]14-1.제주항'!H10+'[1]14-2.서귀포항'!H10+'[1]14-3.애월항'!H10+'[1]14-4.한림항'!H10+'[1]14-5.성산포항'!H10+'[1]14-6.화순항'!H10</f>
        <v>12979</v>
      </c>
      <c r="I8" s="805">
        <f>'[1]14-1.제주항'!I10+'[1]14-2.서귀포항'!I10+'[1]14-3.애월항'!I10+'[1]14-4.한림항'!I10+'[1]14-5.성산포항'!I10+'[1]14-6.화순항'!I10</f>
        <v>45606</v>
      </c>
      <c r="J8" s="805">
        <f>'[1]14-1.제주항'!J10+'[1]14-2.서귀포항'!J10+'[1]14-3.애월항'!J10+'[1]14-4.한림항'!J10+'[1]14-5.성산포항'!J10+'[1]14-6.화순항'!J10</f>
        <v>0</v>
      </c>
      <c r="K8" s="805">
        <f>'[1]14-1.제주항'!K10+'[1]14-2.서귀포항'!K10+'[1]14-3.애월항'!K10+'[1]14-4.한림항'!K10+'[1]14-5.성산포항'!K10+'[1]14-6.화순항'!K10</f>
        <v>0</v>
      </c>
      <c r="L8" s="805">
        <f>'[1]14-1.제주항'!L10+'[1]14-2.서귀포항'!L10+'[1]14-3.애월항'!L10+'[1]14-4.한림항'!L10+'[1]14-5.성산포항'!L10+'[1]14-6.화순항'!L10</f>
        <v>861</v>
      </c>
      <c r="M8" s="805">
        <f>'[1]14-1.제주항'!M10+'[1]14-2.서귀포항'!M10+'[1]14-3.애월항'!M10+'[1]14-4.한림항'!M10+'[1]14-5.성산포항'!M10+'[1]14-6.화순항'!M10</f>
        <v>30660</v>
      </c>
      <c r="N8" s="805">
        <f>'[1]14-1.제주항'!N10+'[1]14-2.서귀포항'!N10+'[1]14-3.애월항'!N10+'[1]14-4.한림항'!N10+'[1]14-5.성산포항'!N10+'[1]14-6.화순항'!N10</f>
        <v>64220</v>
      </c>
      <c r="O8" s="805">
        <f>'[1]14-1.제주항'!O10+'[1]14-2.서귀포항'!O10+'[1]14-3.애월항'!O10+'[1]14-4.한림항'!O10+'[1]14-5.성산포항'!O10+'[1]14-6.화순항'!O10</f>
        <v>34488</v>
      </c>
      <c r="P8" s="805">
        <f>'[1]14-1.제주항'!P10+'[1]14-2.서귀포항'!P10+'[1]14-3.애월항'!P10+'[1]14-4.한림항'!P10+'[1]14-5.성산포항'!P10+'[1]14-6.화순항'!P10</f>
        <v>211350</v>
      </c>
      <c r="Q8" s="806">
        <f>'[1]14-1.제주항'!Q10+'[1]14-2.서귀포항'!Q10+'[1]14-3.애월항'!Q10+'[1]14-4.한림항'!Q10+'[1]14-5.성산포항'!Q10+'[1]14-6.화순항'!Q10</f>
        <v>642509</v>
      </c>
      <c r="R8" s="410" t="s">
        <v>1452</v>
      </c>
    </row>
    <row r="9" spans="1:18" s="14" customFormat="1" ht="25.5" customHeight="1">
      <c r="A9" s="800" t="s">
        <v>105</v>
      </c>
      <c r="B9" s="804">
        <f>'[1]14-1.제주항'!B11+'[1]14-2.서귀포항'!B11+'[1]14-3.애월항'!B11+'[1]14-4.한림항'!B11+'[1]14-5.성산포항'!B11+'[1]14-6.화순항'!B11</f>
        <v>811566</v>
      </c>
      <c r="C9" s="805">
        <f>'[1]14-1.제주항'!C11+'[1]14-2.서귀포항'!C11+'[1]14-3.애월항'!C11+'[1]14-4.한림항'!C11+'[1]14-5.성산포항'!C11+'[1]14-6.화순항'!C11</f>
        <v>3015</v>
      </c>
      <c r="D9" s="805">
        <f>'[1]14-1.제주항'!D11+'[1]14-2.서귀포항'!D11+'[1]14-3.애월항'!D11+'[1]14-4.한림항'!D11+'[1]14-5.성산포항'!D11+'[1]14-6.화순항'!D11</f>
        <v>808551</v>
      </c>
      <c r="E9" s="805">
        <f>'[1]14-1.제주항'!E11+'[1]14-2.서귀포항'!E11+'[1]14-3.애월항'!E11+'[1]14-4.한림항'!E11+'[1]14-5.성산포항'!E11+'[1]14-6.화순항'!E11</f>
        <v>811566</v>
      </c>
      <c r="F9" s="805">
        <f>'[1]14-1.제주항'!F11+'[1]14-2.서귀포항'!F11+'[1]14-3.애월항'!F11+'[1]14-4.한림항'!F11+'[1]14-5.성산포항'!F11+'[1]14-6.화순항'!F11</f>
        <v>8236</v>
      </c>
      <c r="G9" s="805">
        <f>'[1]14-1.제주항'!G11+'[1]14-2.서귀포항'!G11+'[1]14-3.애월항'!G11+'[1]14-4.한림항'!G11+'[1]14-5.성산포항'!G11+'[1]14-6.화순항'!G11</f>
        <v>91121</v>
      </c>
      <c r="H9" s="805">
        <f>'[1]14-1.제주항'!H11+'[1]14-2.서귀포항'!H11+'[1]14-3.애월항'!H11+'[1]14-4.한림항'!H11+'[1]14-5.성산포항'!H11+'[1]14-6.화순항'!H11</f>
        <v>6381</v>
      </c>
      <c r="I9" s="805">
        <f>'[1]14-1.제주항'!I11+'[1]14-2.서귀포항'!I11+'[1]14-3.애월항'!I11+'[1]14-4.한림항'!I11+'[1]14-5.성산포항'!I11+'[1]14-6.화순항'!I11</f>
        <v>31698</v>
      </c>
      <c r="J9" s="805">
        <f>'[1]14-1.제주항'!J11+'[1]14-2.서귀포항'!J11+'[1]14-3.애월항'!J11+'[1]14-4.한림항'!J11+'[1]14-5.성산포항'!J11+'[1]14-6.화순항'!J11</f>
        <v>0</v>
      </c>
      <c r="K9" s="805">
        <f>'[1]14-1.제주항'!K11+'[1]14-2.서귀포항'!K11+'[1]14-3.애월항'!K11+'[1]14-4.한림항'!K11+'[1]14-5.성산포항'!K11+'[1]14-6.화순항'!K11</f>
        <v>0</v>
      </c>
      <c r="L9" s="805">
        <f>'[1]14-1.제주항'!L11+'[1]14-2.서귀포항'!L11+'[1]14-3.애월항'!L11+'[1]14-4.한림항'!L11+'[1]14-5.성산포항'!L11+'[1]14-6.화순항'!L11</f>
        <v>746</v>
      </c>
      <c r="M9" s="805">
        <f>'[1]14-1.제주항'!M11+'[1]14-2.서귀포항'!M11+'[1]14-3.애월항'!M11+'[1]14-4.한림항'!M11+'[1]14-5.성산포항'!M11+'[1]14-6.화순항'!M11</f>
        <v>18071</v>
      </c>
      <c r="N9" s="805">
        <f>'[1]14-1.제주항'!N11+'[1]14-2.서귀포항'!N11+'[1]14-3.애월항'!N11+'[1]14-4.한림항'!N11+'[1]14-5.성산포항'!N11+'[1]14-6.화순항'!N11</f>
        <v>28030</v>
      </c>
      <c r="O9" s="805">
        <f>'[1]14-1.제주항'!O11+'[1]14-2.서귀포항'!O11+'[1]14-3.애월항'!O11+'[1]14-4.한림항'!O11+'[1]14-5.성산포항'!O11+'[1]14-6.화순항'!O11</f>
        <v>26851</v>
      </c>
      <c r="P9" s="805">
        <f>'[1]14-1.제주항'!P11+'[1]14-2.서귀포항'!P11+'[1]14-3.애월항'!P11+'[1]14-4.한림항'!P11+'[1]14-5.성산포항'!P11+'[1]14-6.화순항'!P11</f>
        <v>98868</v>
      </c>
      <c r="Q9" s="806">
        <f>'[1]14-1.제주항'!Q11+'[1]14-2.서귀포항'!Q11+'[1]14-3.애월항'!Q11+'[1]14-4.한림항'!Q11+'[1]14-5.성산포항'!Q11+'[1]14-6.화순항'!Q11</f>
        <v>501564</v>
      </c>
      <c r="R9" s="410" t="s">
        <v>1453</v>
      </c>
    </row>
    <row r="10" spans="1:18" s="14" customFormat="1" ht="25.5" customHeight="1">
      <c r="A10" s="800" t="s">
        <v>106</v>
      </c>
      <c r="B10" s="804">
        <f>'[1]14-1.제주항'!B12+'[1]14-2.서귀포항'!B12+'[1]14-3.애월항'!B12+'[1]14-4.한림항'!B12+'[1]14-5.성산포항'!B12+'[1]14-6.화순항'!B12</f>
        <v>982654</v>
      </c>
      <c r="C10" s="805">
        <f>'[1]14-1.제주항'!C12+'[1]14-2.서귀포항'!C12+'[1]14-3.애월항'!C12+'[1]14-4.한림항'!C12+'[1]14-5.성산포항'!C12+'[1]14-6.화순항'!C12</f>
        <v>2945</v>
      </c>
      <c r="D10" s="805">
        <f>'[1]14-1.제주항'!D12+'[1]14-2.서귀포항'!D12+'[1]14-3.애월항'!D12+'[1]14-4.한림항'!D12+'[1]14-5.성산포항'!D12+'[1]14-6.화순항'!D12</f>
        <v>979709</v>
      </c>
      <c r="E10" s="805">
        <f>'[1]14-1.제주항'!E12+'[1]14-2.서귀포항'!E12+'[1]14-3.애월항'!E12+'[1]14-4.한림항'!E12+'[1]14-5.성산포항'!E12+'[1]14-6.화순항'!E12</f>
        <v>982654</v>
      </c>
      <c r="F10" s="805">
        <f>'[1]14-1.제주항'!F12+'[1]14-2.서귀포항'!F12+'[1]14-3.애월항'!F12+'[1]14-4.한림항'!F12+'[1]14-5.성산포항'!F12+'[1]14-6.화순항'!F12</f>
        <v>8235</v>
      </c>
      <c r="G10" s="805">
        <f>'[1]14-1.제주항'!G12+'[1]14-2.서귀포항'!G12+'[1]14-3.애월항'!G12+'[1]14-4.한림항'!G12+'[1]14-5.성산포항'!G12+'[1]14-6.화순항'!G12</f>
        <v>109073</v>
      </c>
      <c r="H10" s="805">
        <f>'[1]14-1.제주항'!H12+'[1]14-2.서귀포항'!H12+'[1]14-3.애월항'!H12+'[1]14-4.한림항'!H12+'[1]14-5.성산포항'!H12+'[1]14-6.화순항'!H12</f>
        <v>19424</v>
      </c>
      <c r="I10" s="805">
        <f>'[1]14-1.제주항'!I12+'[1]14-2.서귀포항'!I12+'[1]14-3.애월항'!I12+'[1]14-4.한림항'!I12+'[1]14-5.성산포항'!I12+'[1]14-6.화순항'!I12</f>
        <v>50667</v>
      </c>
      <c r="J10" s="805">
        <f>'[1]14-1.제주항'!J12+'[1]14-2.서귀포항'!J12+'[1]14-3.애월항'!J12+'[1]14-4.한림항'!J12+'[1]14-5.성산포항'!J12+'[1]14-6.화순항'!J12</f>
        <v>0</v>
      </c>
      <c r="K10" s="805">
        <f>'[1]14-1.제주항'!K12+'[1]14-2.서귀포항'!K12+'[1]14-3.애월항'!K12+'[1]14-4.한림항'!K12+'[1]14-5.성산포항'!K12+'[1]14-6.화순항'!K12</f>
        <v>0</v>
      </c>
      <c r="L10" s="805">
        <f>'[1]14-1.제주항'!L12+'[1]14-2.서귀포항'!L12+'[1]14-3.애월항'!L12+'[1]14-4.한림항'!L12+'[1]14-5.성산포항'!L12+'[1]14-6.화순항'!L12</f>
        <v>887</v>
      </c>
      <c r="M10" s="805">
        <f>'[1]14-1.제주항'!M12+'[1]14-2.서귀포항'!M12+'[1]14-3.애월항'!M12+'[1]14-4.한림항'!M12+'[1]14-5.성산포항'!M12+'[1]14-6.화순항'!M12</f>
        <v>22217</v>
      </c>
      <c r="N10" s="805">
        <f>'[1]14-1.제주항'!N12+'[1]14-2.서귀포항'!N12+'[1]14-3.애월항'!N12+'[1]14-4.한림항'!N12+'[1]14-5.성산포항'!N12+'[1]14-6.화순항'!N12</f>
        <v>59710</v>
      </c>
      <c r="O10" s="805">
        <f>'[1]14-1.제주항'!O12+'[1]14-2.서귀포항'!O12+'[1]14-3.애월항'!O12+'[1]14-4.한림항'!O12+'[1]14-5.성산포항'!O12+'[1]14-6.화순항'!O12</f>
        <v>36923</v>
      </c>
      <c r="P10" s="805">
        <f>'[1]14-1.제주항'!P12+'[1]14-2.서귀포항'!P12+'[1]14-3.애월항'!P12+'[1]14-4.한림항'!P12+'[1]14-5.성산포항'!P12+'[1]14-6.화순항'!P12</f>
        <v>104950</v>
      </c>
      <c r="Q10" s="806">
        <f>'[1]14-1.제주항'!Q12+'[1]14-2.서귀포항'!Q12+'[1]14-3.애월항'!Q12+'[1]14-4.한림항'!Q12+'[1]14-5.성산포항'!Q12+'[1]14-6.화순항'!Q12</f>
        <v>570568</v>
      </c>
      <c r="R10" s="410" t="s">
        <v>1454</v>
      </c>
    </row>
    <row r="11" spans="1:18" s="14" customFormat="1" ht="25.5" customHeight="1">
      <c r="A11" s="800" t="s">
        <v>107</v>
      </c>
      <c r="B11" s="804">
        <f>'[1]14-1.제주항'!B13+'[1]14-2.서귀포항'!B13+'[1]14-3.애월항'!B13+'[1]14-4.한림항'!B13+'[1]14-5.성산포항'!B13+'[1]14-6.화순항'!B13</f>
        <v>887926</v>
      </c>
      <c r="C11" s="805">
        <f>'[1]14-1.제주항'!C13+'[1]14-2.서귀포항'!C13+'[1]14-3.애월항'!C13+'[1]14-4.한림항'!C13+'[1]14-5.성산포항'!C13+'[1]14-6.화순항'!C13</f>
        <v>3004</v>
      </c>
      <c r="D11" s="805">
        <f>'[1]14-1.제주항'!D13+'[1]14-2.서귀포항'!D13+'[1]14-3.애월항'!D13+'[1]14-4.한림항'!D13+'[1]14-5.성산포항'!D13+'[1]14-6.화순항'!D13</f>
        <v>884922</v>
      </c>
      <c r="E11" s="805">
        <f>'[1]14-1.제주항'!E13+'[1]14-2.서귀포항'!E13+'[1]14-3.애월항'!E13+'[1]14-4.한림항'!E13+'[1]14-5.성산포항'!E13+'[1]14-6.화순항'!E13</f>
        <v>887926</v>
      </c>
      <c r="F11" s="805">
        <f>'[1]14-1.제주항'!F13+'[1]14-2.서귀포항'!F13+'[1]14-3.애월항'!F13+'[1]14-4.한림항'!F13+'[1]14-5.성산포항'!F13+'[1]14-6.화순항'!F13</f>
        <v>6337</v>
      </c>
      <c r="G11" s="805">
        <f>'[1]14-1.제주항'!G13+'[1]14-2.서귀포항'!G13+'[1]14-3.애월항'!G13+'[1]14-4.한림항'!G13+'[1]14-5.성산포항'!G13+'[1]14-6.화순항'!G13</f>
        <v>85204</v>
      </c>
      <c r="H11" s="805">
        <f>'[1]14-1.제주항'!H13+'[1]14-2.서귀포항'!H13+'[1]14-3.애월항'!H13+'[1]14-4.한림항'!H13+'[1]14-5.성산포항'!H13+'[1]14-6.화순항'!H13</f>
        <v>11586</v>
      </c>
      <c r="I11" s="805">
        <f>'[1]14-1.제주항'!I13+'[1]14-2.서귀포항'!I13+'[1]14-3.애월항'!I13+'[1]14-4.한림항'!I13+'[1]14-5.성산포항'!I13+'[1]14-6.화순항'!I13</f>
        <v>47471</v>
      </c>
      <c r="J11" s="805">
        <f>'[1]14-1.제주항'!J13+'[1]14-2.서귀포항'!J13+'[1]14-3.애월항'!J13+'[1]14-4.한림항'!J13+'[1]14-5.성산포항'!J13+'[1]14-6.화순항'!J13</f>
        <v>0</v>
      </c>
      <c r="K11" s="805">
        <f>'[1]14-1.제주항'!K13+'[1]14-2.서귀포항'!K13+'[1]14-3.애월항'!K13+'[1]14-4.한림항'!K13+'[1]14-5.성산포항'!K13+'[1]14-6.화순항'!K13</f>
        <v>0</v>
      </c>
      <c r="L11" s="805">
        <f>'[1]14-1.제주항'!L13+'[1]14-2.서귀포항'!L13+'[1]14-3.애월항'!L13+'[1]14-4.한림항'!L13+'[1]14-5.성산포항'!L13+'[1]14-6.화순항'!L13</f>
        <v>1035</v>
      </c>
      <c r="M11" s="805">
        <f>'[1]14-1.제주항'!M13+'[1]14-2.서귀포항'!M13+'[1]14-3.애월항'!M13+'[1]14-4.한림항'!M13+'[1]14-5.성산포항'!M13+'[1]14-6.화순항'!M13</f>
        <v>24602</v>
      </c>
      <c r="N11" s="805">
        <f>'[1]14-1.제주항'!N13+'[1]14-2.서귀포항'!N13+'[1]14-3.애월항'!N13+'[1]14-4.한림항'!N13+'[1]14-5.성산포항'!N13+'[1]14-6.화순항'!N13</f>
        <v>50950</v>
      </c>
      <c r="O11" s="805">
        <f>'[1]14-1.제주항'!O13+'[1]14-2.서귀포항'!O13+'[1]14-3.애월항'!O13+'[1]14-4.한림항'!O13+'[1]14-5.성산포항'!O13+'[1]14-6.화순항'!O13</f>
        <v>32784</v>
      </c>
      <c r="P11" s="805">
        <f>'[1]14-1.제주항'!P13+'[1]14-2.서귀포항'!P13+'[1]14-3.애월항'!P13+'[1]14-4.한림항'!P13+'[1]14-5.성산포항'!P13+'[1]14-6.화순항'!P13</f>
        <v>86182</v>
      </c>
      <c r="Q11" s="806">
        <f>'[1]14-1.제주항'!Q13+'[1]14-2.서귀포항'!Q13+'[1]14-3.애월항'!Q13+'[1]14-4.한림항'!Q13+'[1]14-5.성산포항'!Q13+'[1]14-6.화순항'!Q13</f>
        <v>541775</v>
      </c>
      <c r="R11" s="410" t="s">
        <v>1455</v>
      </c>
    </row>
    <row r="12" spans="1:18" s="14" customFormat="1" ht="25.5" customHeight="1">
      <c r="A12" s="800" t="s">
        <v>108</v>
      </c>
      <c r="B12" s="804">
        <f>'[1]14-1.제주항'!B14+'[1]14-2.서귀포항'!B14+'[1]14-3.애월항'!B14+'[1]14-4.한림항'!B14+'[1]14-5.성산포항'!B14+'[1]14-6.화순항'!B14</f>
        <v>901494</v>
      </c>
      <c r="C12" s="805">
        <f>'[1]14-1.제주항'!C14+'[1]14-2.서귀포항'!C14+'[1]14-3.애월항'!C14+'[1]14-4.한림항'!C14+'[1]14-5.성산포항'!C14+'[1]14-6.화순항'!C14</f>
        <v>1660</v>
      </c>
      <c r="D12" s="805">
        <f>'[1]14-1.제주항'!D14+'[1]14-2.서귀포항'!D14+'[1]14-3.애월항'!D14+'[1]14-4.한림항'!D14+'[1]14-5.성산포항'!D14+'[1]14-6.화순항'!D14</f>
        <v>899834</v>
      </c>
      <c r="E12" s="805">
        <f>'[1]14-1.제주항'!E14+'[1]14-2.서귀포항'!E14+'[1]14-3.애월항'!E14+'[1]14-4.한림항'!E14+'[1]14-5.성산포항'!E14+'[1]14-6.화순항'!E14</f>
        <v>901494</v>
      </c>
      <c r="F12" s="805">
        <f>'[1]14-1.제주항'!F14+'[1]14-2.서귀포항'!F14+'[1]14-3.애월항'!F14+'[1]14-4.한림항'!F14+'[1]14-5.성산포항'!F14+'[1]14-6.화순항'!F14</f>
        <v>4396</v>
      </c>
      <c r="G12" s="805">
        <f>'[1]14-1.제주항'!G14+'[1]14-2.서귀포항'!G14+'[1]14-3.애월항'!G14+'[1]14-4.한림항'!G14+'[1]14-5.성산포항'!G14+'[1]14-6.화순항'!G14</f>
        <v>78418</v>
      </c>
      <c r="H12" s="805">
        <f>'[1]14-1.제주항'!H14+'[1]14-2.서귀포항'!H14+'[1]14-3.애월항'!H14+'[1]14-4.한림항'!H14+'[1]14-5.성산포항'!H14+'[1]14-6.화순항'!H14</f>
        <v>21053</v>
      </c>
      <c r="I12" s="805">
        <f>'[1]14-1.제주항'!I14+'[1]14-2.서귀포항'!I14+'[1]14-3.애월항'!I14+'[1]14-4.한림항'!I14+'[1]14-5.성산포항'!I14+'[1]14-6.화순항'!I14</f>
        <v>53291</v>
      </c>
      <c r="J12" s="805">
        <f>'[1]14-1.제주항'!J14+'[1]14-2.서귀포항'!J14+'[1]14-3.애월항'!J14+'[1]14-4.한림항'!J14+'[1]14-5.성산포항'!J14+'[1]14-6.화순항'!J14</f>
        <v>0</v>
      </c>
      <c r="K12" s="805">
        <f>'[1]14-1.제주항'!K14+'[1]14-2.서귀포항'!K14+'[1]14-3.애월항'!K14+'[1]14-4.한림항'!K14+'[1]14-5.성산포항'!K14+'[1]14-6.화순항'!K14</f>
        <v>0</v>
      </c>
      <c r="L12" s="805">
        <f>'[1]14-1.제주항'!L14+'[1]14-2.서귀포항'!L14+'[1]14-3.애월항'!L14+'[1]14-4.한림항'!L14+'[1]14-5.성산포항'!L14+'[1]14-6.화순항'!L14</f>
        <v>985</v>
      </c>
      <c r="M12" s="805">
        <f>'[1]14-1.제주항'!M14+'[1]14-2.서귀포항'!M14+'[1]14-3.애월항'!M14+'[1]14-4.한림항'!M14+'[1]14-5.성산포항'!M14+'[1]14-6.화순항'!M14</f>
        <v>33540</v>
      </c>
      <c r="N12" s="805">
        <f>'[1]14-1.제주항'!N14+'[1]14-2.서귀포항'!N14+'[1]14-3.애월항'!N14+'[1]14-4.한림항'!N14+'[1]14-5.성산포항'!N14+'[1]14-6.화순항'!N14</f>
        <v>65706</v>
      </c>
      <c r="O12" s="805">
        <f>'[1]14-1.제주항'!O14+'[1]14-2.서귀포항'!O14+'[1]14-3.애월항'!O14+'[1]14-4.한림항'!O14+'[1]14-5.성산포항'!O14+'[1]14-6.화순항'!O14</f>
        <v>33087</v>
      </c>
      <c r="P12" s="805">
        <f>'[1]14-1.제주항'!P14+'[1]14-2.서귀포항'!P14+'[1]14-3.애월항'!P14+'[1]14-4.한림항'!P14+'[1]14-5.성산포항'!P14+'[1]14-6.화순항'!P14</f>
        <v>45552</v>
      </c>
      <c r="Q12" s="806">
        <f>'[1]14-1.제주항'!Q14+'[1]14-2.서귀포항'!Q14+'[1]14-3.애월항'!Q14+'[1]14-4.한림항'!Q14+'[1]14-5.성산포항'!Q14+'[1]14-6.화순항'!Q14</f>
        <v>565466</v>
      </c>
      <c r="R12" s="410" t="s">
        <v>91</v>
      </c>
    </row>
    <row r="13" spans="1:18" s="14" customFormat="1" ht="25.5" customHeight="1">
      <c r="A13" s="800" t="s">
        <v>109</v>
      </c>
      <c r="B13" s="804">
        <f>'[1]14-1.제주항'!B15+'[1]14-2.서귀포항'!B15+'[1]14-3.애월항'!B15+'[1]14-4.한림항'!B15+'[1]14-5.성산포항'!B15+'[1]14-6.화순항'!B15</f>
        <v>853129</v>
      </c>
      <c r="C13" s="805">
        <f>'[1]14-1.제주항'!C15+'[1]14-2.서귀포항'!C15+'[1]14-3.애월항'!C15+'[1]14-4.한림항'!C15+'[1]14-5.성산포항'!C15+'[1]14-6.화순항'!C15</f>
        <v>3409</v>
      </c>
      <c r="D13" s="805">
        <f>'[1]14-1.제주항'!D15+'[1]14-2.서귀포항'!D15+'[1]14-3.애월항'!D15+'[1]14-4.한림항'!D15+'[1]14-5.성산포항'!D15+'[1]14-6.화순항'!D15</f>
        <v>849720</v>
      </c>
      <c r="E13" s="805">
        <f>'[1]14-1.제주항'!E15+'[1]14-2.서귀포항'!E15+'[1]14-3.애월항'!E15+'[1]14-4.한림항'!E15+'[1]14-5.성산포항'!E15+'[1]14-6.화순항'!E15</f>
        <v>853129</v>
      </c>
      <c r="F13" s="805">
        <f>'[1]14-1.제주항'!F15+'[1]14-2.서귀포항'!F15+'[1]14-3.애월항'!F15+'[1]14-4.한림항'!F15+'[1]14-5.성산포항'!F15+'[1]14-6.화순항'!F15</f>
        <v>3027</v>
      </c>
      <c r="G13" s="805">
        <f>'[1]14-1.제주항'!G15+'[1]14-2.서귀포항'!G15+'[1]14-3.애월항'!G15+'[1]14-4.한림항'!G15+'[1]14-5.성산포항'!G15+'[1]14-6.화순항'!G15</f>
        <v>78627</v>
      </c>
      <c r="H13" s="805">
        <f>'[1]14-1.제주항'!H15+'[1]14-2.서귀포항'!H15+'[1]14-3.애월항'!H15+'[1]14-4.한림항'!H15+'[1]14-5.성산포항'!H15+'[1]14-6.화순항'!H15</f>
        <v>13357</v>
      </c>
      <c r="I13" s="805">
        <f>'[1]14-1.제주항'!I15+'[1]14-2.서귀포항'!I15+'[1]14-3.애월항'!I15+'[1]14-4.한림항'!I15+'[1]14-5.성산포항'!I15+'[1]14-6.화순항'!I15</f>
        <v>55730</v>
      </c>
      <c r="J13" s="805">
        <f>'[1]14-1.제주항'!J15+'[1]14-2.서귀포항'!J15+'[1]14-3.애월항'!J15+'[1]14-4.한림항'!J15+'[1]14-5.성산포항'!J15+'[1]14-6.화순항'!J15</f>
        <v>0</v>
      </c>
      <c r="K13" s="805">
        <f>'[1]14-1.제주항'!K15+'[1]14-2.서귀포항'!K15+'[1]14-3.애월항'!K15+'[1]14-4.한림항'!K15+'[1]14-5.성산포항'!K15+'[1]14-6.화순항'!K15</f>
        <v>0</v>
      </c>
      <c r="L13" s="805">
        <f>'[1]14-1.제주항'!L15+'[1]14-2.서귀포항'!L15+'[1]14-3.애월항'!L15+'[1]14-4.한림항'!L15+'[1]14-5.성산포항'!L15+'[1]14-6.화순항'!L15</f>
        <v>837</v>
      </c>
      <c r="M13" s="805">
        <f>'[1]14-1.제주항'!M15+'[1]14-2.서귀포항'!M15+'[1]14-3.애월항'!M15+'[1]14-4.한림항'!M15+'[1]14-5.성산포항'!M15+'[1]14-6.화순항'!M15</f>
        <v>33342</v>
      </c>
      <c r="N13" s="805">
        <f>'[1]14-1.제주항'!N15+'[1]14-2.서귀포항'!N15+'[1]14-3.애월항'!N15+'[1]14-4.한림항'!N15+'[1]14-5.성산포항'!N15+'[1]14-6.화순항'!N15</f>
        <v>47820</v>
      </c>
      <c r="O13" s="805">
        <f>'[1]14-1.제주항'!O15+'[1]14-2.서귀포항'!O15+'[1]14-3.애월항'!O15+'[1]14-4.한림항'!O15+'[1]14-5.성산포항'!O15+'[1]14-6.화순항'!O15</f>
        <v>31969</v>
      </c>
      <c r="P13" s="805">
        <f>'[1]14-1.제주항'!P15+'[1]14-2.서귀포항'!P15+'[1]14-3.애월항'!P15+'[1]14-4.한림항'!P15+'[1]14-5.성산포항'!P15+'[1]14-6.화순항'!P15</f>
        <v>40073</v>
      </c>
      <c r="Q13" s="806">
        <f>'[1]14-1.제주항'!Q15+'[1]14-2.서귀포항'!Q15+'[1]14-3.애월항'!Q15+'[1]14-4.한림항'!Q15+'[1]14-5.성산포항'!Q15+'[1]14-6.화순항'!Q15</f>
        <v>548347</v>
      </c>
      <c r="R13" s="410" t="s">
        <v>1457</v>
      </c>
    </row>
    <row r="14" spans="1:18" s="14" customFormat="1" ht="25.5" customHeight="1">
      <c r="A14" s="800" t="s">
        <v>110</v>
      </c>
      <c r="B14" s="804">
        <f>'[1]14-1.제주항'!B16+'[1]14-2.서귀포항'!B16+'[1]14-3.애월항'!B16+'[1]14-4.한림항'!B16+'[1]14-5.성산포항'!B16+'[1]14-6.화순항'!B16</f>
        <v>881123</v>
      </c>
      <c r="C14" s="805">
        <f>'[1]14-1.제주항'!C16+'[1]14-2.서귀포항'!C16+'[1]14-3.애월항'!C16+'[1]14-4.한림항'!C16+'[1]14-5.성산포항'!C16+'[1]14-6.화순항'!C16</f>
        <v>0</v>
      </c>
      <c r="D14" s="805">
        <f>'[1]14-1.제주항'!D16+'[1]14-2.서귀포항'!D16+'[1]14-3.애월항'!D16+'[1]14-4.한림항'!D16+'[1]14-5.성산포항'!D16+'[1]14-6.화순항'!D16</f>
        <v>881123</v>
      </c>
      <c r="E14" s="805">
        <f>'[1]14-1.제주항'!E16+'[1]14-2.서귀포항'!E16+'[1]14-3.애월항'!E16+'[1]14-4.한림항'!E16+'[1]14-5.성산포항'!E16+'[1]14-6.화순항'!E16</f>
        <v>881123</v>
      </c>
      <c r="F14" s="805">
        <f>'[1]14-1.제주항'!F16+'[1]14-2.서귀포항'!F16+'[1]14-3.애월항'!F16+'[1]14-4.한림항'!F16+'[1]14-5.성산포항'!F16+'[1]14-6.화순항'!F16</f>
        <v>4738</v>
      </c>
      <c r="G14" s="805">
        <f>'[1]14-1.제주항'!G16+'[1]14-2.서귀포항'!G16+'[1]14-3.애월항'!G16+'[1]14-4.한림항'!G16+'[1]14-5.성산포항'!G16+'[1]14-6.화순항'!G16</f>
        <v>93514</v>
      </c>
      <c r="H14" s="805">
        <f>'[1]14-1.제주항'!H16+'[1]14-2.서귀포항'!H16+'[1]14-3.애월항'!H16+'[1]14-4.한림항'!H16+'[1]14-5.성산포항'!H16+'[1]14-6.화순항'!H16</f>
        <v>17137</v>
      </c>
      <c r="I14" s="805">
        <f>'[1]14-1.제주항'!I16+'[1]14-2.서귀포항'!I16+'[1]14-3.애월항'!I16+'[1]14-4.한림항'!I16+'[1]14-5.성산포항'!I16+'[1]14-6.화순항'!I16</f>
        <v>45251</v>
      </c>
      <c r="J14" s="805">
        <f>'[1]14-1.제주항'!J16+'[1]14-2.서귀포항'!J16+'[1]14-3.애월항'!J16+'[1]14-4.한림항'!J16+'[1]14-5.성산포항'!J16+'[1]14-6.화순항'!J16</f>
        <v>0</v>
      </c>
      <c r="K14" s="805">
        <f>'[1]14-1.제주항'!K16+'[1]14-2.서귀포항'!K16+'[1]14-3.애월항'!K16+'[1]14-4.한림항'!K16+'[1]14-5.성산포항'!K16+'[1]14-6.화순항'!K16</f>
        <v>0</v>
      </c>
      <c r="L14" s="805">
        <f>'[1]14-1.제주항'!L16+'[1]14-2.서귀포항'!L16+'[1]14-3.애월항'!L16+'[1]14-4.한림항'!L16+'[1]14-5.성산포항'!L16+'[1]14-6.화순항'!L16</f>
        <v>1204</v>
      </c>
      <c r="M14" s="805">
        <f>'[1]14-1.제주항'!M16+'[1]14-2.서귀포항'!M16+'[1]14-3.애월항'!M16+'[1]14-4.한림항'!M16+'[1]14-5.성산포항'!M16+'[1]14-6.화순항'!M16</f>
        <v>33770</v>
      </c>
      <c r="N14" s="805">
        <f>'[1]14-1.제주항'!N16+'[1]14-2.서귀포항'!N16+'[1]14-3.애월항'!N16+'[1]14-4.한림항'!N16+'[1]14-5.성산포항'!N16+'[1]14-6.화순항'!N16</f>
        <v>65200</v>
      </c>
      <c r="O14" s="805">
        <f>'[1]14-1.제주항'!O16+'[1]14-2.서귀포항'!O16+'[1]14-3.애월항'!O16+'[1]14-4.한림항'!O16+'[1]14-5.성산포항'!O16+'[1]14-6.화순항'!O16</f>
        <v>31310</v>
      </c>
      <c r="P14" s="805">
        <f>'[1]14-1.제주항'!P16+'[1]14-2.서귀포항'!P16+'[1]14-3.애월항'!P16+'[1]14-4.한림항'!P16+'[1]14-5.성산포항'!P16+'[1]14-6.화순항'!P16</f>
        <v>4451</v>
      </c>
      <c r="Q14" s="806">
        <f>'[1]14-1.제주항'!Q16+'[1]14-2.서귀포항'!Q16+'[1]14-3.애월항'!Q16+'[1]14-4.한림항'!Q16+'[1]14-5.성산포항'!Q16+'[1]14-6.화순항'!Q16</f>
        <v>584548</v>
      </c>
      <c r="R14" s="410" t="s">
        <v>1458</v>
      </c>
    </row>
    <row r="15" spans="1:18" s="14" customFormat="1" ht="25.5" customHeight="1">
      <c r="A15" s="800" t="s">
        <v>111</v>
      </c>
      <c r="B15" s="804">
        <f>'[1]14-1.제주항'!B17+'[1]14-2.서귀포항'!B17+'[1]14-3.애월항'!B17+'[1]14-4.한림항'!B17+'[1]14-5.성산포항'!B17+'[1]14-6.화순항'!B17</f>
        <v>989604</v>
      </c>
      <c r="C15" s="805">
        <f>'[1]14-1.제주항'!C17+'[1]14-2.서귀포항'!C17+'[1]14-3.애월항'!C17+'[1]14-4.한림항'!C17+'[1]14-5.성산포항'!C17+'[1]14-6.화순항'!C17</f>
        <v>2407</v>
      </c>
      <c r="D15" s="805">
        <f>'[1]14-1.제주항'!D17+'[1]14-2.서귀포항'!D17+'[1]14-3.애월항'!D17+'[1]14-4.한림항'!D17+'[1]14-5.성산포항'!D17+'[1]14-6.화순항'!D17</f>
        <v>987197</v>
      </c>
      <c r="E15" s="805">
        <f>'[1]14-1.제주항'!E17+'[1]14-2.서귀포항'!E17+'[1]14-3.애월항'!E17+'[1]14-4.한림항'!E17+'[1]14-5.성산포항'!E17+'[1]14-6.화순항'!E17</f>
        <v>989604</v>
      </c>
      <c r="F15" s="805">
        <f>'[1]14-1.제주항'!F17+'[1]14-2.서귀포항'!F17+'[1]14-3.애월항'!F17+'[1]14-4.한림항'!F17+'[1]14-5.성산포항'!F17+'[1]14-6.화순항'!F17</f>
        <v>4716</v>
      </c>
      <c r="G15" s="805">
        <f>'[1]14-1.제주항'!G17+'[1]14-2.서귀포항'!G17+'[1]14-3.애월항'!G17+'[1]14-4.한림항'!G17+'[1]14-5.성산포항'!G17+'[1]14-6.화순항'!G17</f>
        <v>84539</v>
      </c>
      <c r="H15" s="805">
        <f>'[1]14-1.제주항'!H17+'[1]14-2.서귀포항'!H17+'[1]14-3.애월항'!H17+'[1]14-4.한림항'!H17+'[1]14-5.성산포항'!H17+'[1]14-6.화순항'!H17</f>
        <v>20739</v>
      </c>
      <c r="I15" s="805">
        <f>'[1]14-1.제주항'!I17+'[1]14-2.서귀포항'!I17+'[1]14-3.애월항'!I17+'[1]14-4.한림항'!I17+'[1]14-5.성산포항'!I17+'[1]14-6.화순항'!I17</f>
        <v>50242</v>
      </c>
      <c r="J15" s="805">
        <f>'[1]14-1.제주항'!J17+'[1]14-2.서귀포항'!J17+'[1]14-3.애월항'!J17+'[1]14-4.한림항'!J17+'[1]14-5.성산포항'!J17+'[1]14-6.화순항'!J17</f>
        <v>0</v>
      </c>
      <c r="K15" s="805">
        <f>'[1]14-1.제주항'!K17+'[1]14-2.서귀포항'!K17+'[1]14-3.애월항'!K17+'[1]14-4.한림항'!K17+'[1]14-5.성산포항'!K17+'[1]14-6.화순항'!K17</f>
        <v>0</v>
      </c>
      <c r="L15" s="805">
        <f>'[1]14-1.제주항'!L17+'[1]14-2.서귀포항'!L17+'[1]14-3.애월항'!L17+'[1]14-4.한림항'!L17+'[1]14-5.성산포항'!L17+'[1]14-6.화순항'!L17</f>
        <v>1183</v>
      </c>
      <c r="M15" s="805">
        <f>'[1]14-1.제주항'!M17+'[1]14-2.서귀포항'!M17+'[1]14-3.애월항'!M17+'[1]14-4.한림항'!M17+'[1]14-5.성산포항'!M17+'[1]14-6.화순항'!M17</f>
        <v>28020</v>
      </c>
      <c r="N15" s="805">
        <f>'[1]14-1.제주항'!N17+'[1]14-2.서귀포항'!N17+'[1]14-3.애월항'!N17+'[1]14-4.한림항'!N17+'[1]14-5.성산포항'!N17+'[1]14-6.화순항'!N17</f>
        <v>51640</v>
      </c>
      <c r="O15" s="805">
        <f>'[1]14-1.제주항'!O17+'[1]14-2.서귀포항'!O17+'[1]14-3.애월항'!O17+'[1]14-4.한림항'!O17+'[1]14-5.성산포항'!O17+'[1]14-6.화순항'!O17</f>
        <v>30427</v>
      </c>
      <c r="P15" s="805">
        <f>'[1]14-1.제주항'!P17+'[1]14-2.서귀포항'!P17+'[1]14-3.애월항'!P17+'[1]14-4.한림항'!P17+'[1]14-5.성산포항'!P17+'[1]14-6.화순항'!P17</f>
        <v>6681</v>
      </c>
      <c r="Q15" s="806">
        <f>'[1]14-1.제주항'!Q17+'[1]14-2.서귀포항'!Q17+'[1]14-3.애월항'!Q17+'[1]14-4.한림항'!Q17+'[1]14-5.성산포항'!Q17+'[1]14-6.화순항'!Q17</f>
        <v>711417</v>
      </c>
      <c r="R15" s="410" t="s">
        <v>1459</v>
      </c>
    </row>
    <row r="16" spans="1:18" s="14" customFormat="1" ht="25.5" customHeight="1">
      <c r="A16" s="800" t="s">
        <v>112</v>
      </c>
      <c r="B16" s="804">
        <f>'[1]14-1.제주항'!B18+'[1]14-2.서귀포항'!B18+'[1]14-3.애월항'!B18+'[1]14-4.한림항'!B18+'[1]14-5.성산포항'!B18+'[1]14-6.화순항'!B18</f>
        <v>820855</v>
      </c>
      <c r="C16" s="805">
        <f>'[1]14-1.제주항'!C18+'[1]14-2.서귀포항'!C18+'[1]14-3.애월항'!C18+'[1]14-4.한림항'!C18+'[1]14-5.성산포항'!C18+'[1]14-6.화순항'!C18</f>
        <v>0</v>
      </c>
      <c r="D16" s="805">
        <f>'[1]14-1.제주항'!D18+'[1]14-2.서귀포항'!D18+'[1]14-3.애월항'!D18+'[1]14-4.한림항'!D18+'[1]14-5.성산포항'!D18+'[1]14-6.화순항'!D18</f>
        <v>820855</v>
      </c>
      <c r="E16" s="805">
        <f>'[1]14-1.제주항'!E18+'[1]14-2.서귀포항'!E18+'[1]14-3.애월항'!E18+'[1]14-4.한림항'!E18+'[1]14-5.성산포항'!E18+'[1]14-6.화순항'!E18</f>
        <v>820855</v>
      </c>
      <c r="F16" s="805">
        <f>'[1]14-1.제주항'!F18+'[1]14-2.서귀포항'!F18+'[1]14-3.애월항'!F18+'[1]14-4.한림항'!F18+'[1]14-5.성산포항'!F18+'[1]14-6.화순항'!F18</f>
        <v>5716</v>
      </c>
      <c r="G16" s="805">
        <f>'[1]14-1.제주항'!G18+'[1]14-2.서귀포항'!G18+'[1]14-3.애월항'!G18+'[1]14-4.한림항'!G18+'[1]14-5.성산포항'!G18+'[1]14-6.화순항'!G18</f>
        <v>94487</v>
      </c>
      <c r="H16" s="805">
        <f>'[1]14-1.제주항'!H18+'[1]14-2.서귀포항'!H18+'[1]14-3.애월항'!H18+'[1]14-4.한림항'!H18+'[1]14-5.성산포항'!H18+'[1]14-6.화순항'!H18</f>
        <v>16289</v>
      </c>
      <c r="I16" s="805">
        <f>'[1]14-1.제주항'!I18+'[1]14-2.서귀포항'!I18+'[1]14-3.애월항'!I18+'[1]14-4.한림항'!I18+'[1]14-5.성산포항'!I18+'[1]14-6.화순항'!I18</f>
        <v>44533</v>
      </c>
      <c r="J16" s="805">
        <f>'[1]14-1.제주항'!J18+'[1]14-2.서귀포항'!J18+'[1]14-3.애월항'!J18+'[1]14-4.한림항'!J18+'[1]14-5.성산포항'!J18+'[1]14-6.화순항'!J18</f>
        <v>0</v>
      </c>
      <c r="K16" s="805">
        <f>'[1]14-1.제주항'!K18+'[1]14-2.서귀포항'!K18+'[1]14-3.애월항'!K18+'[1]14-4.한림항'!K18+'[1]14-5.성산포항'!K18+'[1]14-6.화순항'!K18</f>
        <v>0</v>
      </c>
      <c r="L16" s="805">
        <f>'[1]14-1.제주항'!L18+'[1]14-2.서귀포항'!L18+'[1]14-3.애월항'!L18+'[1]14-4.한림항'!L18+'[1]14-5.성산포항'!L18+'[1]14-6.화순항'!L18</f>
        <v>984</v>
      </c>
      <c r="M16" s="805">
        <f>'[1]14-1.제주항'!M18+'[1]14-2.서귀포항'!M18+'[1]14-3.애월항'!M18+'[1]14-4.한림항'!M18+'[1]14-5.성산포항'!M18+'[1]14-6.화순항'!M18</f>
        <v>39880</v>
      </c>
      <c r="N16" s="805">
        <f>'[1]14-1.제주항'!N18+'[1]14-2.서귀포항'!N18+'[1]14-3.애월항'!N18+'[1]14-4.한림항'!N18+'[1]14-5.성산포항'!N18+'[1]14-6.화순항'!N18</f>
        <v>47320</v>
      </c>
      <c r="O16" s="805">
        <f>'[1]14-1.제주항'!O18+'[1]14-2.서귀포항'!O18+'[1]14-3.애월항'!O18+'[1]14-4.한림항'!O18+'[1]14-5.성산포항'!O18+'[1]14-6.화순항'!O18</f>
        <v>26458</v>
      </c>
      <c r="P16" s="805">
        <f>'[1]14-1.제주항'!P18+'[1]14-2.서귀포항'!P18+'[1]14-3.애월항'!P18+'[1]14-4.한림항'!P18+'[1]14-5.성산포항'!P18+'[1]14-6.화순항'!P18</f>
        <v>1140</v>
      </c>
      <c r="Q16" s="806">
        <f>'[1]14-1.제주항'!Q18+'[1]14-2.서귀포항'!Q18+'[1]14-3.애월항'!Q18+'[1]14-4.한림항'!Q18+'[1]14-5.성산포항'!Q18+'[1]14-6.화순항'!Q18</f>
        <v>544048</v>
      </c>
      <c r="R16" s="410" t="s">
        <v>1460</v>
      </c>
    </row>
    <row r="17" spans="1:18" s="14" customFormat="1" ht="25.5" customHeight="1">
      <c r="A17" s="800" t="s">
        <v>113</v>
      </c>
      <c r="B17" s="804">
        <f>'[1]14-1.제주항'!B19+'[1]14-2.서귀포항'!B19+'[1]14-3.애월항'!B19+'[1]14-4.한림항'!B19+'[1]14-5.성산포항'!B19+'[1]14-6.화순항'!B19</f>
        <v>946670</v>
      </c>
      <c r="C17" s="805">
        <f>'[1]14-1.제주항'!C19+'[1]14-2.서귀포항'!C19+'[1]14-3.애월항'!C19+'[1]14-4.한림항'!C19+'[1]14-5.성산포항'!C19+'[1]14-6.화순항'!C19</f>
        <v>752</v>
      </c>
      <c r="D17" s="805">
        <f>'[1]14-1.제주항'!D19+'[1]14-2.서귀포항'!D19+'[1]14-3.애월항'!D19+'[1]14-4.한림항'!D19+'[1]14-5.성산포항'!D19+'[1]14-6.화순항'!D19</f>
        <v>945918</v>
      </c>
      <c r="E17" s="805">
        <f>'[1]14-1.제주항'!E19+'[1]14-2.서귀포항'!E19+'[1]14-3.애월항'!E19+'[1]14-4.한림항'!E19+'[1]14-5.성산포항'!E19+'[1]14-6.화순항'!E19</f>
        <v>946670</v>
      </c>
      <c r="F17" s="805">
        <f>'[1]14-1.제주항'!F19+'[1]14-2.서귀포항'!F19+'[1]14-3.애월항'!F19+'[1]14-4.한림항'!F19+'[1]14-5.성산포항'!F19+'[1]14-6.화순항'!F19</f>
        <v>6043</v>
      </c>
      <c r="G17" s="805">
        <f>'[1]14-1.제주항'!G19+'[1]14-2.서귀포항'!G19+'[1]14-3.애월항'!G19+'[1]14-4.한림항'!G19+'[1]14-5.성산포항'!G19+'[1]14-6.화순항'!G19</f>
        <v>83709</v>
      </c>
      <c r="H17" s="805">
        <f>'[1]14-1.제주항'!H19+'[1]14-2.서귀포항'!H19+'[1]14-3.애월항'!H19+'[1]14-4.한림항'!H19+'[1]14-5.성산포항'!H19+'[1]14-6.화순항'!H19</f>
        <v>17344</v>
      </c>
      <c r="I17" s="805">
        <f>'[1]14-1.제주항'!I19+'[1]14-2.서귀포항'!I19+'[1]14-3.애월항'!I19+'[1]14-4.한림항'!I19+'[1]14-5.성산포항'!I19+'[1]14-6.화순항'!I19</f>
        <v>62021</v>
      </c>
      <c r="J17" s="805">
        <f>'[1]14-1.제주항'!J19+'[1]14-2.서귀포항'!J19+'[1]14-3.애월항'!J19+'[1]14-4.한림항'!J19+'[1]14-5.성산포항'!J19+'[1]14-6.화순항'!J19</f>
        <v>0</v>
      </c>
      <c r="K17" s="805">
        <f>'[1]14-1.제주항'!K19+'[1]14-2.서귀포항'!K19+'[1]14-3.애월항'!K19+'[1]14-4.한림항'!K19+'[1]14-5.성산포항'!K19+'[1]14-6.화순항'!K19</f>
        <v>0</v>
      </c>
      <c r="L17" s="805">
        <f>'[1]14-1.제주항'!L19+'[1]14-2.서귀포항'!L19+'[1]14-3.애월항'!L19+'[1]14-4.한림항'!L19+'[1]14-5.성산포항'!L19+'[1]14-6.화순항'!L19</f>
        <v>1090</v>
      </c>
      <c r="M17" s="805">
        <f>'[1]14-1.제주항'!M19+'[1]14-2.서귀포항'!M19+'[1]14-3.애월항'!M19+'[1]14-4.한림항'!M19+'[1]14-5.성산포항'!M19+'[1]14-6.화순항'!M19</f>
        <v>50242</v>
      </c>
      <c r="N17" s="805">
        <f>'[1]14-1.제주항'!N19+'[1]14-2.서귀포항'!N19+'[1]14-3.애월항'!N19+'[1]14-4.한림항'!N19+'[1]14-5.성산포항'!N19+'[1]14-6.화순항'!N19</f>
        <v>75050</v>
      </c>
      <c r="O17" s="805">
        <f>'[1]14-1.제주항'!O19+'[1]14-2.서귀포항'!O19+'[1]14-3.애월항'!O19+'[1]14-4.한림항'!O19+'[1]14-5.성산포항'!O19+'[1]14-6.화순항'!O19</f>
        <v>32007</v>
      </c>
      <c r="P17" s="805">
        <f>'[1]14-1.제주항'!P19+'[1]14-2.서귀포항'!P19+'[1]14-3.애월항'!P19+'[1]14-4.한림항'!P19+'[1]14-5.성산포항'!P19+'[1]14-6.화순항'!P19</f>
        <v>37298</v>
      </c>
      <c r="Q17" s="806">
        <f>'[1]14-1.제주항'!Q19+'[1]14-2.서귀포항'!Q19+'[1]14-3.애월항'!Q19+'[1]14-4.한림항'!Q19+'[1]14-5.성산포항'!Q19+'[1]14-6.화순항'!Q19</f>
        <v>581866</v>
      </c>
      <c r="R17" s="410" t="s">
        <v>1461</v>
      </c>
    </row>
    <row r="18" spans="1:18" s="14" customFormat="1" ht="25.5" customHeight="1">
      <c r="A18" s="800" t="s">
        <v>114</v>
      </c>
      <c r="B18" s="804">
        <f>'[1]14-1.제주항'!B20+'[1]14-2.서귀포항'!B20+'[1]14-3.애월항'!B20+'[1]14-4.한림항'!B20+'[1]14-5.성산포항'!B20+'[1]14-6.화순항'!B20</f>
        <v>993540</v>
      </c>
      <c r="C18" s="805">
        <f>'[1]14-1.제주항'!C20+'[1]14-2.서귀포항'!C20+'[1]14-3.애월항'!C20+'[1]14-4.한림항'!C20+'[1]14-5.성산포항'!C20+'[1]14-6.화순항'!C20</f>
        <v>1120</v>
      </c>
      <c r="D18" s="805">
        <f>'[1]14-1.제주항'!D20+'[1]14-2.서귀포항'!D20+'[1]14-3.애월항'!D20+'[1]14-4.한림항'!D20+'[1]14-5.성산포항'!D20+'[1]14-6.화순항'!D20</f>
        <v>992420</v>
      </c>
      <c r="E18" s="805">
        <f>'[1]14-1.제주항'!E20+'[1]14-2.서귀포항'!E20+'[1]14-3.애월항'!E20+'[1]14-4.한림항'!E20+'[1]14-5.성산포항'!E20+'[1]14-6.화순항'!E20</f>
        <v>993540</v>
      </c>
      <c r="F18" s="805">
        <f>'[1]14-1.제주항'!F20+'[1]14-2.서귀포항'!F20+'[1]14-3.애월항'!F20+'[1]14-4.한림항'!F20+'[1]14-5.성산포항'!F20+'[1]14-6.화순항'!F20</f>
        <v>4928</v>
      </c>
      <c r="G18" s="805">
        <f>'[1]14-1.제주항'!G20+'[1]14-2.서귀포항'!G20+'[1]14-3.애월항'!G20+'[1]14-4.한림항'!G20+'[1]14-5.성산포항'!G20+'[1]14-6.화순항'!G20</f>
        <v>90387</v>
      </c>
      <c r="H18" s="805">
        <f>'[1]14-1.제주항'!H20+'[1]14-2.서귀포항'!H20+'[1]14-3.애월항'!H20+'[1]14-4.한림항'!H20+'[1]14-5.성산포항'!H20+'[1]14-6.화순항'!H20</f>
        <v>19006</v>
      </c>
      <c r="I18" s="805">
        <f>'[1]14-1.제주항'!I20+'[1]14-2.서귀포항'!I20+'[1]14-3.애월항'!I20+'[1]14-4.한림항'!I20+'[1]14-5.성산포항'!I20+'[1]14-6.화순항'!I20</f>
        <v>54208</v>
      </c>
      <c r="J18" s="805">
        <f>'[1]14-1.제주항'!J20+'[1]14-2.서귀포항'!J20+'[1]14-3.애월항'!J20+'[1]14-4.한림항'!J20+'[1]14-5.성산포항'!J20+'[1]14-6.화순항'!J20</f>
        <v>0</v>
      </c>
      <c r="K18" s="805">
        <f>'[1]14-1.제주항'!K20+'[1]14-2.서귀포항'!K20+'[1]14-3.애월항'!K20+'[1]14-4.한림항'!K20+'[1]14-5.성산포항'!K20+'[1]14-6.화순항'!K20</f>
        <v>0</v>
      </c>
      <c r="L18" s="805">
        <f>'[1]14-1.제주항'!L20+'[1]14-2.서귀포항'!L20+'[1]14-3.애월항'!L20+'[1]14-4.한림항'!L20+'[1]14-5.성산포항'!L20+'[1]14-6.화순항'!L20</f>
        <v>897</v>
      </c>
      <c r="M18" s="805">
        <f>'[1]14-1.제주항'!M20+'[1]14-2.서귀포항'!M20+'[1]14-3.애월항'!M20+'[1]14-4.한림항'!M20+'[1]14-5.성산포항'!M20+'[1]14-6.화순항'!M20</f>
        <v>32425</v>
      </c>
      <c r="N18" s="805">
        <f>'[1]14-1.제주항'!N20+'[1]14-2.서귀포항'!N20+'[1]14-3.애월항'!N20+'[1]14-4.한림항'!N20+'[1]14-5.성산포항'!N20+'[1]14-6.화순항'!N20</f>
        <v>64790</v>
      </c>
      <c r="O18" s="805">
        <f>'[1]14-1.제주항'!O20+'[1]14-2.서귀포항'!O20+'[1]14-3.애월항'!O20+'[1]14-4.한림항'!O20+'[1]14-5.성산포항'!O20+'[1]14-6.화순항'!O20</f>
        <v>33074</v>
      </c>
      <c r="P18" s="805">
        <f>'[1]14-1.제주항'!P20+'[1]14-2.서귀포항'!P20+'[1]14-3.애월항'!P20+'[1]14-4.한림항'!P20+'[1]14-5.성산포항'!P20+'[1]14-6.화순항'!P20</f>
        <v>86997</v>
      </c>
      <c r="Q18" s="806">
        <f>'[1]14-1.제주항'!Q20+'[1]14-2.서귀포항'!Q20+'[1]14-3.애월항'!Q20+'[1]14-4.한림항'!Q20+'[1]14-5.성산포항'!Q20+'[1]14-6.화순항'!Q20</f>
        <v>606828</v>
      </c>
      <c r="R18" s="410" t="s">
        <v>1462</v>
      </c>
    </row>
    <row r="19" spans="1:19" s="14" customFormat="1" ht="25.5" customHeight="1">
      <c r="A19" s="821" t="s">
        <v>115</v>
      </c>
      <c r="B19" s="815">
        <f>'[1]14-1.제주항'!B21+'[1]14-2.서귀포항'!B21+'[1]14-3.애월항'!B21+'[1]14-4.한림항'!B21+'[1]14-5.성산포항'!B21+'[1]14-6.화순항'!B21</f>
        <v>1145446</v>
      </c>
      <c r="C19" s="816">
        <f>'[1]14-1.제주항'!C21+'[1]14-2.서귀포항'!C21+'[1]14-3.애월항'!C21+'[1]14-4.한림항'!C21+'[1]14-5.성산포항'!C21+'[1]14-6.화순항'!C21</f>
        <v>0</v>
      </c>
      <c r="D19" s="816">
        <f>'[1]14-1.제주항'!D21+'[1]14-2.서귀포항'!D21+'[1]14-3.애월항'!D21+'[1]14-4.한림항'!D21+'[1]14-5.성산포항'!D21+'[1]14-6.화순항'!D21</f>
        <v>1145446</v>
      </c>
      <c r="E19" s="816">
        <f>'[1]14-1.제주항'!E21+'[1]14-2.서귀포항'!E21+'[1]14-3.애월항'!E21+'[1]14-4.한림항'!E21+'[1]14-5.성산포항'!E21+'[1]14-6.화순항'!E21</f>
        <v>1145446</v>
      </c>
      <c r="F19" s="816">
        <f>'[1]14-1.제주항'!F21+'[1]14-2.서귀포항'!F21+'[1]14-3.애월항'!F21+'[1]14-4.한림항'!F21+'[1]14-5.성산포항'!F21+'[1]14-6.화순항'!F21</f>
        <v>8251</v>
      </c>
      <c r="G19" s="816">
        <f>'[1]14-1.제주항'!G21+'[1]14-2.서귀포항'!G21+'[1]14-3.애월항'!G21+'[1]14-4.한림항'!G21+'[1]14-5.성산포항'!G21+'[1]14-6.화순항'!G21</f>
        <v>102363</v>
      </c>
      <c r="H19" s="816">
        <f>'[1]14-1.제주항'!H21+'[1]14-2.서귀포항'!H21+'[1]14-3.애월항'!H21+'[1]14-4.한림항'!H21+'[1]14-5.성산포항'!H21+'[1]14-6.화순항'!H21</f>
        <v>20840</v>
      </c>
      <c r="I19" s="816">
        <f>'[1]14-1.제주항'!I21+'[1]14-2.서귀포항'!I21+'[1]14-3.애월항'!I21+'[1]14-4.한림항'!I21+'[1]14-5.성산포항'!I21+'[1]14-6.화순항'!I21</f>
        <v>57550</v>
      </c>
      <c r="J19" s="816">
        <f>'[1]14-1.제주항'!J21+'[1]14-2.서귀포항'!J21+'[1]14-3.애월항'!J21+'[1]14-4.한림항'!J21+'[1]14-5.성산포항'!J21+'[1]14-6.화순항'!J21</f>
        <v>0</v>
      </c>
      <c r="K19" s="816">
        <f>'[1]14-1.제주항'!K21+'[1]14-2.서귀포항'!K21+'[1]14-3.애월항'!K21+'[1]14-4.한림항'!K21+'[1]14-5.성산포항'!K21+'[1]14-6.화순항'!K21</f>
        <v>0</v>
      </c>
      <c r="L19" s="816">
        <f>'[1]14-1.제주항'!L21+'[1]14-2.서귀포항'!L21+'[1]14-3.애월항'!L21+'[1]14-4.한림항'!L21+'[1]14-5.성산포항'!L21+'[1]14-6.화순항'!L21</f>
        <v>721</v>
      </c>
      <c r="M19" s="816">
        <f>'[1]14-1.제주항'!M21+'[1]14-2.서귀포항'!M21+'[1]14-3.애월항'!M21+'[1]14-4.한림항'!M21+'[1]14-5.성산포항'!M21+'[1]14-6.화순항'!M21</f>
        <v>35021</v>
      </c>
      <c r="N19" s="816">
        <f>'[1]14-1.제주항'!N21+'[1]14-2.서귀포항'!N21+'[1]14-3.애월항'!N21+'[1]14-4.한림항'!N21+'[1]14-5.성산포항'!N21+'[1]14-6.화순항'!N21</f>
        <v>70942</v>
      </c>
      <c r="O19" s="816">
        <f>'[1]14-1.제주항'!O21+'[1]14-2.서귀포항'!O21+'[1]14-3.애월항'!O21+'[1]14-4.한림항'!O21+'[1]14-5.성산포항'!O21+'[1]14-6.화순항'!O21</f>
        <v>34686</v>
      </c>
      <c r="P19" s="816">
        <f>'[1]14-1.제주항'!P21+'[1]14-2.서귀포항'!P21+'[1]14-3.애월항'!P21+'[1]14-4.한림항'!P21+'[1]14-5.성산포항'!P21+'[1]14-6.화순항'!P21</f>
        <v>150508</v>
      </c>
      <c r="Q19" s="818">
        <f>'[1]14-1.제주항'!Q21+'[1]14-2.서귀포항'!Q21+'[1]14-3.애월항'!Q21+'[1]14-4.한림항'!Q21+'[1]14-5.성산포항'!Q21+'[1]14-6.화순항'!Q21</f>
        <v>664564</v>
      </c>
      <c r="R19" s="726" t="s">
        <v>1463</v>
      </c>
      <c r="S19" s="36"/>
    </row>
    <row r="20" spans="1:19" s="14" customFormat="1" ht="17.25" customHeight="1">
      <c r="A20" s="194" t="s">
        <v>223</v>
      </c>
      <c r="E20" s="191"/>
      <c r="G20" s="191" t="s">
        <v>1613</v>
      </c>
      <c r="H20" s="191" t="s">
        <v>1613</v>
      </c>
      <c r="L20" s="819"/>
      <c r="M20" s="35" t="s">
        <v>224</v>
      </c>
      <c r="N20" s="819"/>
      <c r="O20" s="819"/>
      <c r="P20" s="35"/>
      <c r="Q20" s="35"/>
      <c r="R20" s="35"/>
      <c r="S20" s="36"/>
    </row>
    <row r="21" spans="1:18" s="14" customFormat="1" ht="18" customHeight="1">
      <c r="A21" s="1250" t="s">
        <v>216</v>
      </c>
      <c r="B21" s="1254"/>
      <c r="C21" s="1254"/>
      <c r="D21" s="1254"/>
      <c r="N21" s="1251"/>
      <c r="O21" s="1251"/>
      <c r="P21" s="1251"/>
      <c r="Q21" s="1251"/>
      <c r="R21" s="1251"/>
    </row>
    <row r="22" spans="1:18" s="14" customFormat="1" ht="16.5" customHeight="1">
      <c r="A22" s="14" t="s">
        <v>1613</v>
      </c>
      <c r="N22" s="1251"/>
      <c r="O22" s="1251"/>
      <c r="P22" s="1251"/>
      <c r="Q22" s="1251"/>
      <c r="R22" s="1251"/>
    </row>
  </sheetData>
  <sheetProtection/>
  <mergeCells count="6">
    <mergeCell ref="N22:R22"/>
    <mergeCell ref="A1:R1"/>
    <mergeCell ref="Q2:R2"/>
    <mergeCell ref="E3:Q3"/>
    <mergeCell ref="A21:D21"/>
    <mergeCell ref="N21:R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C000"/>
  </sheetPr>
  <dimension ref="A1:S24"/>
  <sheetViews>
    <sheetView zoomScalePageLayoutView="0" workbookViewId="0" topLeftCell="A1">
      <selection activeCell="M8" sqref="M8"/>
    </sheetView>
  </sheetViews>
  <sheetFormatPr defaultColWidth="8.88671875" defaultRowHeight="13.5"/>
  <sheetData>
    <row r="1" spans="1:18" s="14" customFormat="1" ht="37.5" customHeight="1">
      <c r="A1" s="1110" t="s">
        <v>213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10"/>
    </row>
    <row r="2" spans="1:18" s="14" customFormat="1" ht="18" customHeight="1">
      <c r="A2" s="14" t="s">
        <v>214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1252" t="s">
        <v>163</v>
      </c>
      <c r="R2" s="1253"/>
    </row>
    <row r="3" spans="1:18" s="14" customFormat="1" ht="18.75" customHeight="1">
      <c r="A3" s="70"/>
      <c r="B3" s="54" t="s">
        <v>164</v>
      </c>
      <c r="C3" s="54" t="s">
        <v>165</v>
      </c>
      <c r="D3" s="54" t="s">
        <v>166</v>
      </c>
      <c r="E3" s="1111" t="s">
        <v>167</v>
      </c>
      <c r="F3" s="1107"/>
      <c r="G3" s="1107"/>
      <c r="H3" s="1107"/>
      <c r="I3" s="1107"/>
      <c r="J3" s="1107"/>
      <c r="K3" s="1107"/>
      <c r="L3" s="1107"/>
      <c r="M3" s="1107"/>
      <c r="N3" s="1107"/>
      <c r="O3" s="1107"/>
      <c r="P3" s="1107"/>
      <c r="Q3" s="1108"/>
      <c r="R3" s="70"/>
    </row>
    <row r="4" spans="1:18" s="14" customFormat="1" ht="18.75" customHeight="1">
      <c r="A4" s="108" t="s">
        <v>122</v>
      </c>
      <c r="B4" s="33"/>
      <c r="C4" s="33" t="s">
        <v>168</v>
      </c>
      <c r="D4" s="33"/>
      <c r="E4" s="68"/>
      <c r="F4" s="54" t="s">
        <v>169</v>
      </c>
      <c r="G4" s="54" t="s">
        <v>170</v>
      </c>
      <c r="H4" s="54" t="s">
        <v>172</v>
      </c>
      <c r="I4" s="54" t="s">
        <v>173</v>
      </c>
      <c r="J4" s="54" t="s">
        <v>174</v>
      </c>
      <c r="K4" s="54" t="s">
        <v>175</v>
      </c>
      <c r="L4" s="54" t="s">
        <v>176</v>
      </c>
      <c r="M4" s="54" t="s">
        <v>177</v>
      </c>
      <c r="N4" s="54" t="s">
        <v>178</v>
      </c>
      <c r="O4" s="54" t="s">
        <v>179</v>
      </c>
      <c r="P4" s="54" t="s">
        <v>180</v>
      </c>
      <c r="Q4" s="54" t="s">
        <v>181</v>
      </c>
      <c r="R4" s="21" t="s">
        <v>1580</v>
      </c>
    </row>
    <row r="5" spans="1:18" s="14" customFormat="1" ht="18.75" customHeight="1">
      <c r="A5" s="108"/>
      <c r="B5" s="33"/>
      <c r="C5" s="33" t="s">
        <v>182</v>
      </c>
      <c r="D5" s="33" t="s">
        <v>183</v>
      </c>
      <c r="E5" s="68"/>
      <c r="F5" s="33"/>
      <c r="G5" s="33"/>
      <c r="H5" s="33"/>
      <c r="I5" s="33"/>
      <c r="J5" s="33"/>
      <c r="K5" s="33"/>
      <c r="L5" s="33"/>
      <c r="M5" s="33"/>
      <c r="N5" s="33"/>
      <c r="O5" s="33" t="s">
        <v>185</v>
      </c>
      <c r="P5" s="33"/>
      <c r="Q5" s="33"/>
      <c r="R5" s="21"/>
    </row>
    <row r="6" spans="1:18" s="14" customFormat="1" ht="18.75" customHeight="1">
      <c r="A6" s="109" t="s">
        <v>83</v>
      </c>
      <c r="B6" s="24" t="s">
        <v>186</v>
      </c>
      <c r="C6" s="24" t="s">
        <v>187</v>
      </c>
      <c r="D6" s="24" t="s">
        <v>187</v>
      </c>
      <c r="E6" s="18"/>
      <c r="F6" s="24" t="s">
        <v>188</v>
      </c>
      <c r="G6" s="24" t="s">
        <v>189</v>
      </c>
      <c r="H6" s="24" t="s">
        <v>191</v>
      </c>
      <c r="I6" s="24" t="s">
        <v>192</v>
      </c>
      <c r="J6" s="24" t="s">
        <v>193</v>
      </c>
      <c r="K6" s="24" t="s">
        <v>194</v>
      </c>
      <c r="L6" s="24" t="s">
        <v>195</v>
      </c>
      <c r="M6" s="24" t="s">
        <v>196</v>
      </c>
      <c r="N6" s="24" t="s">
        <v>197</v>
      </c>
      <c r="O6" s="56" t="s">
        <v>198</v>
      </c>
      <c r="P6" s="24" t="s">
        <v>199</v>
      </c>
      <c r="Q6" s="24" t="s">
        <v>200</v>
      </c>
      <c r="R6" s="25" t="s">
        <v>85</v>
      </c>
    </row>
    <row r="7" spans="1:19" s="105" customFormat="1" ht="22.5" customHeight="1">
      <c r="A7" s="404" t="s">
        <v>522</v>
      </c>
      <c r="B7" s="797">
        <v>7394144</v>
      </c>
      <c r="C7" s="798">
        <v>22693</v>
      </c>
      <c r="D7" s="798">
        <v>7371451</v>
      </c>
      <c r="E7" s="798">
        <v>7394144</v>
      </c>
      <c r="F7" s="798">
        <v>2535</v>
      </c>
      <c r="G7" s="798">
        <v>767741</v>
      </c>
      <c r="H7" s="798">
        <v>6849</v>
      </c>
      <c r="I7" s="798">
        <v>198724</v>
      </c>
      <c r="J7" s="798">
        <v>0</v>
      </c>
      <c r="K7" s="798">
        <v>0</v>
      </c>
      <c r="L7" s="798">
        <v>8466</v>
      </c>
      <c r="M7" s="798">
        <v>0</v>
      </c>
      <c r="N7" s="798">
        <v>270970</v>
      </c>
      <c r="O7" s="798">
        <v>389353</v>
      </c>
      <c r="P7" s="798">
        <v>122738</v>
      </c>
      <c r="Q7" s="799">
        <v>5626768</v>
      </c>
      <c r="R7" s="410" t="s">
        <v>522</v>
      </c>
      <c r="S7" s="83"/>
    </row>
    <row r="8" spans="1:19" s="30" customFormat="1" ht="22.5" customHeight="1">
      <c r="A8" s="858" t="s">
        <v>1476</v>
      </c>
      <c r="B8" s="807">
        <f>SUM(B10:B21)</f>
        <v>8235018</v>
      </c>
      <c r="C8" s="808">
        <f>SUM(C10:C21)</f>
        <v>20057</v>
      </c>
      <c r="D8" s="808">
        <f>SUM(D10:D21)</f>
        <v>8214961</v>
      </c>
      <c r="E8" s="808">
        <f>SUM(E10:E21)</f>
        <v>8235018</v>
      </c>
      <c r="F8" s="808">
        <f>SUM(F10:F21)</f>
        <v>2836</v>
      </c>
      <c r="G8" s="808">
        <f aca="true" t="shared" si="0" ref="G8:Q8">SUM(G10:G21)</f>
        <v>755151</v>
      </c>
      <c r="H8" s="808">
        <f>SUM(H10:H21)</f>
        <v>24436</v>
      </c>
      <c r="I8" s="808">
        <f t="shared" si="0"/>
        <v>234272</v>
      </c>
      <c r="J8" s="808">
        <f t="shared" si="0"/>
        <v>0</v>
      </c>
      <c r="K8" s="808">
        <f t="shared" si="0"/>
        <v>0</v>
      </c>
      <c r="L8" s="808">
        <f t="shared" si="0"/>
        <v>10780</v>
      </c>
      <c r="M8" s="808">
        <f t="shared" si="0"/>
        <v>4374</v>
      </c>
      <c r="N8" s="808">
        <f t="shared" si="0"/>
        <v>297670</v>
      </c>
      <c r="O8" s="808">
        <f t="shared" si="0"/>
        <v>384064</v>
      </c>
      <c r="P8" s="808">
        <f t="shared" si="0"/>
        <v>101469</v>
      </c>
      <c r="Q8" s="809">
        <f t="shared" si="0"/>
        <v>6419966</v>
      </c>
      <c r="R8" s="820" t="s">
        <v>1476</v>
      </c>
      <c r="S8" s="209"/>
    </row>
    <row r="9" spans="1:19" s="30" customFormat="1" ht="20.25" customHeight="1">
      <c r="A9" s="822" t="s">
        <v>215</v>
      </c>
      <c r="B9" s="807"/>
      <c r="C9" s="808"/>
      <c r="D9" s="808"/>
      <c r="E9" s="808"/>
      <c r="F9" s="808"/>
      <c r="G9" s="808"/>
      <c r="H9" s="808"/>
      <c r="I9" s="808"/>
      <c r="J9" s="808"/>
      <c r="K9" s="808"/>
      <c r="L9" s="808"/>
      <c r="M9" s="808"/>
      <c r="N9" s="808"/>
      <c r="O9" s="808"/>
      <c r="P9" s="808"/>
      <c r="Q9" s="809"/>
      <c r="R9" s="813" t="s">
        <v>202</v>
      </c>
      <c r="S9" s="209"/>
    </row>
    <row r="10" spans="1:18" s="14" customFormat="1" ht="21" customHeight="1">
      <c r="A10" s="404" t="s">
        <v>104</v>
      </c>
      <c r="B10" s="804">
        <f>SUM(C10:D10)</f>
        <v>768383</v>
      </c>
      <c r="C10" s="805">
        <v>5599</v>
      </c>
      <c r="D10" s="805">
        <v>762784</v>
      </c>
      <c r="E10" s="805">
        <f>SUM(F10:Q10)</f>
        <v>768383</v>
      </c>
      <c r="F10" s="805">
        <v>356</v>
      </c>
      <c r="G10" s="805">
        <v>86502</v>
      </c>
      <c r="H10" s="805">
        <v>2850</v>
      </c>
      <c r="I10" s="805">
        <v>12762</v>
      </c>
      <c r="J10" s="802">
        <v>0</v>
      </c>
      <c r="K10" s="802">
        <v>0</v>
      </c>
      <c r="L10" s="805">
        <v>761</v>
      </c>
      <c r="M10" s="805">
        <v>0</v>
      </c>
      <c r="N10" s="805">
        <v>22110</v>
      </c>
      <c r="O10" s="805">
        <v>34488</v>
      </c>
      <c r="P10" s="805">
        <v>26644</v>
      </c>
      <c r="Q10" s="806">
        <v>581910</v>
      </c>
      <c r="R10" s="410" t="s">
        <v>1452</v>
      </c>
    </row>
    <row r="11" spans="1:18" s="14" customFormat="1" ht="21" customHeight="1">
      <c r="A11" s="404" t="s">
        <v>105</v>
      </c>
      <c r="B11" s="804">
        <f aca="true" t="shared" si="1" ref="B11:B21">SUM(C11:D11)</f>
        <v>594417</v>
      </c>
      <c r="C11" s="805">
        <v>3015</v>
      </c>
      <c r="D11" s="805">
        <v>591402</v>
      </c>
      <c r="E11" s="805">
        <f aca="true" t="shared" si="2" ref="E11:E21">SUM(F11:Q11)</f>
        <v>594417</v>
      </c>
      <c r="F11" s="805">
        <v>245</v>
      </c>
      <c r="G11" s="805">
        <v>70936</v>
      </c>
      <c r="H11" s="805">
        <v>3242</v>
      </c>
      <c r="I11" s="805">
        <v>11797</v>
      </c>
      <c r="J11" s="802">
        <v>0</v>
      </c>
      <c r="K11" s="802">
        <v>0</v>
      </c>
      <c r="L11" s="805">
        <v>646</v>
      </c>
      <c r="M11" s="805">
        <v>0</v>
      </c>
      <c r="N11" s="805">
        <v>11700</v>
      </c>
      <c r="O11" s="805">
        <v>26851</v>
      </c>
      <c r="P11" s="805">
        <v>15878</v>
      </c>
      <c r="Q11" s="806">
        <v>453122</v>
      </c>
      <c r="R11" s="410" t="s">
        <v>1453</v>
      </c>
    </row>
    <row r="12" spans="1:18" s="14" customFormat="1" ht="21" customHeight="1">
      <c r="A12" s="404" t="s">
        <v>106</v>
      </c>
      <c r="B12" s="804">
        <f t="shared" si="1"/>
        <v>672169</v>
      </c>
      <c r="C12" s="805">
        <v>2945</v>
      </c>
      <c r="D12" s="805">
        <v>669224</v>
      </c>
      <c r="E12" s="805">
        <f t="shared" si="2"/>
        <v>672169</v>
      </c>
      <c r="F12" s="805">
        <v>236</v>
      </c>
      <c r="G12" s="805">
        <v>72959</v>
      </c>
      <c r="H12" s="805">
        <v>5616</v>
      </c>
      <c r="I12" s="805">
        <v>15952</v>
      </c>
      <c r="J12" s="802">
        <v>0</v>
      </c>
      <c r="K12" s="802">
        <v>0</v>
      </c>
      <c r="L12" s="805">
        <v>837</v>
      </c>
      <c r="M12" s="805">
        <v>0</v>
      </c>
      <c r="N12" s="805">
        <v>16230</v>
      </c>
      <c r="O12" s="805">
        <v>36923</v>
      </c>
      <c r="P12" s="805">
        <v>12968</v>
      </c>
      <c r="Q12" s="806">
        <v>510448</v>
      </c>
      <c r="R12" s="410" t="s">
        <v>1454</v>
      </c>
    </row>
    <row r="13" spans="1:18" s="14" customFormat="1" ht="21" customHeight="1">
      <c r="A13" s="404" t="s">
        <v>107</v>
      </c>
      <c r="B13" s="804">
        <f t="shared" si="1"/>
        <v>618161</v>
      </c>
      <c r="C13" s="805">
        <v>3004</v>
      </c>
      <c r="D13" s="805">
        <v>615157</v>
      </c>
      <c r="E13" s="805">
        <f t="shared" si="2"/>
        <v>618161</v>
      </c>
      <c r="F13" s="805">
        <v>225</v>
      </c>
      <c r="G13" s="805">
        <v>55754</v>
      </c>
      <c r="H13" s="805">
        <v>1268</v>
      </c>
      <c r="I13" s="805">
        <v>14617</v>
      </c>
      <c r="J13" s="802">
        <v>0</v>
      </c>
      <c r="K13" s="802">
        <v>0</v>
      </c>
      <c r="L13" s="805">
        <v>985</v>
      </c>
      <c r="M13" s="805">
        <v>0</v>
      </c>
      <c r="N13" s="805">
        <v>17850</v>
      </c>
      <c r="O13" s="805">
        <v>32784</v>
      </c>
      <c r="P13" s="805">
        <v>10696</v>
      </c>
      <c r="Q13" s="806">
        <v>483982</v>
      </c>
      <c r="R13" s="410" t="s">
        <v>1455</v>
      </c>
    </row>
    <row r="14" spans="1:18" s="14" customFormat="1" ht="21" customHeight="1">
      <c r="A14" s="404" t="s">
        <v>108</v>
      </c>
      <c r="B14" s="804">
        <f t="shared" si="1"/>
        <v>663439</v>
      </c>
      <c r="C14" s="805">
        <v>1660</v>
      </c>
      <c r="D14" s="805">
        <v>661779</v>
      </c>
      <c r="E14" s="805">
        <f t="shared" si="2"/>
        <v>663439</v>
      </c>
      <c r="F14" s="805">
        <v>203</v>
      </c>
      <c r="G14" s="805">
        <v>50728</v>
      </c>
      <c r="H14" s="805">
        <v>3150</v>
      </c>
      <c r="I14" s="805">
        <v>24167</v>
      </c>
      <c r="J14" s="802">
        <v>0</v>
      </c>
      <c r="K14" s="802">
        <v>0</v>
      </c>
      <c r="L14" s="805">
        <v>935</v>
      </c>
      <c r="M14" s="805">
        <v>1660</v>
      </c>
      <c r="N14" s="805">
        <v>35510</v>
      </c>
      <c r="O14" s="805">
        <v>33087</v>
      </c>
      <c r="P14" s="805">
        <v>3932</v>
      </c>
      <c r="Q14" s="806">
        <v>510067</v>
      </c>
      <c r="R14" s="410" t="s">
        <v>91</v>
      </c>
    </row>
    <row r="15" spans="1:18" s="14" customFormat="1" ht="21" customHeight="1">
      <c r="A15" s="404" t="s">
        <v>109</v>
      </c>
      <c r="B15" s="804">
        <f t="shared" si="1"/>
        <v>625737</v>
      </c>
      <c r="C15" s="805">
        <v>1412</v>
      </c>
      <c r="D15" s="805">
        <v>624325</v>
      </c>
      <c r="E15" s="805">
        <f t="shared" si="2"/>
        <v>625737</v>
      </c>
      <c r="F15" s="805">
        <v>236</v>
      </c>
      <c r="G15" s="805">
        <v>48064</v>
      </c>
      <c r="H15" s="805">
        <v>1500</v>
      </c>
      <c r="I15" s="805">
        <v>19880</v>
      </c>
      <c r="J15" s="802">
        <v>0</v>
      </c>
      <c r="K15" s="802">
        <v>0</v>
      </c>
      <c r="L15" s="805">
        <v>807</v>
      </c>
      <c r="M15" s="805">
        <v>1412</v>
      </c>
      <c r="N15" s="805">
        <v>17950</v>
      </c>
      <c r="O15" s="805">
        <v>31969</v>
      </c>
      <c r="P15" s="805">
        <v>5279</v>
      </c>
      <c r="Q15" s="806">
        <v>498640</v>
      </c>
      <c r="R15" s="410" t="s">
        <v>1457</v>
      </c>
    </row>
    <row r="16" spans="1:18" s="14" customFormat="1" ht="21" customHeight="1">
      <c r="A16" s="404" t="s">
        <v>110</v>
      </c>
      <c r="B16" s="804">
        <f t="shared" si="1"/>
        <v>692270</v>
      </c>
      <c r="C16" s="805">
        <v>0</v>
      </c>
      <c r="D16" s="805">
        <v>692270</v>
      </c>
      <c r="E16" s="805">
        <f t="shared" si="2"/>
        <v>692270</v>
      </c>
      <c r="F16" s="805">
        <v>171</v>
      </c>
      <c r="G16" s="805">
        <v>58738</v>
      </c>
      <c r="H16" s="805">
        <v>2610</v>
      </c>
      <c r="I16" s="805">
        <v>20598</v>
      </c>
      <c r="J16" s="802">
        <v>0</v>
      </c>
      <c r="K16" s="802">
        <v>0</v>
      </c>
      <c r="L16" s="805">
        <v>1154</v>
      </c>
      <c r="M16" s="805">
        <v>0</v>
      </c>
      <c r="N16" s="805">
        <v>33440</v>
      </c>
      <c r="O16" s="805">
        <v>31310</v>
      </c>
      <c r="P16" s="805">
        <v>401</v>
      </c>
      <c r="Q16" s="806">
        <v>543848</v>
      </c>
      <c r="R16" s="410" t="s">
        <v>1458</v>
      </c>
    </row>
    <row r="17" spans="1:18" s="14" customFormat="1" ht="21" customHeight="1">
      <c r="A17" s="404" t="s">
        <v>111</v>
      </c>
      <c r="B17" s="804">
        <f t="shared" si="1"/>
        <v>801440</v>
      </c>
      <c r="C17" s="805">
        <v>550</v>
      </c>
      <c r="D17" s="805">
        <v>800890</v>
      </c>
      <c r="E17" s="805">
        <f t="shared" si="2"/>
        <v>801440</v>
      </c>
      <c r="F17" s="805">
        <v>185</v>
      </c>
      <c r="G17" s="805">
        <v>61735</v>
      </c>
      <c r="H17" s="805">
        <v>700</v>
      </c>
      <c r="I17" s="805">
        <v>26143</v>
      </c>
      <c r="J17" s="802">
        <v>0</v>
      </c>
      <c r="K17" s="802">
        <v>0</v>
      </c>
      <c r="L17" s="805">
        <v>1123</v>
      </c>
      <c r="M17" s="805">
        <v>550</v>
      </c>
      <c r="N17" s="805">
        <v>24930</v>
      </c>
      <c r="O17" s="805">
        <v>30427</v>
      </c>
      <c r="P17" s="805">
        <v>247</v>
      </c>
      <c r="Q17" s="806">
        <v>655400</v>
      </c>
      <c r="R17" s="410" t="s">
        <v>1459</v>
      </c>
    </row>
    <row r="18" spans="1:18" s="14" customFormat="1" ht="21" customHeight="1">
      <c r="A18" s="404" t="s">
        <v>112</v>
      </c>
      <c r="B18" s="804">
        <f t="shared" si="1"/>
        <v>628115</v>
      </c>
      <c r="C18" s="805">
        <v>0</v>
      </c>
      <c r="D18" s="805">
        <v>628115</v>
      </c>
      <c r="E18" s="805">
        <f t="shared" si="2"/>
        <v>628115</v>
      </c>
      <c r="F18" s="805">
        <v>192</v>
      </c>
      <c r="G18" s="805">
        <v>54964</v>
      </c>
      <c r="H18" s="805">
        <v>700</v>
      </c>
      <c r="I18" s="805">
        <v>17619</v>
      </c>
      <c r="J18" s="802">
        <v>0</v>
      </c>
      <c r="K18" s="802">
        <v>0</v>
      </c>
      <c r="L18" s="805">
        <v>934</v>
      </c>
      <c r="M18" s="805">
        <v>0</v>
      </c>
      <c r="N18" s="805">
        <v>19280</v>
      </c>
      <c r="O18" s="805">
        <v>26458</v>
      </c>
      <c r="P18" s="805">
        <v>640</v>
      </c>
      <c r="Q18" s="806">
        <v>507328</v>
      </c>
      <c r="R18" s="410" t="s">
        <v>1460</v>
      </c>
    </row>
    <row r="19" spans="1:18" s="14" customFormat="1" ht="21" customHeight="1">
      <c r="A19" s="404" t="s">
        <v>113</v>
      </c>
      <c r="B19" s="804">
        <f t="shared" si="1"/>
        <v>696456</v>
      </c>
      <c r="C19" s="805">
        <v>752</v>
      </c>
      <c r="D19" s="805">
        <v>695704</v>
      </c>
      <c r="E19" s="805">
        <f t="shared" si="2"/>
        <v>696456</v>
      </c>
      <c r="F19" s="805">
        <v>288</v>
      </c>
      <c r="G19" s="805">
        <v>63885</v>
      </c>
      <c r="H19" s="805">
        <v>0</v>
      </c>
      <c r="I19" s="805">
        <v>26547</v>
      </c>
      <c r="J19" s="802">
        <v>0</v>
      </c>
      <c r="K19" s="802">
        <v>0</v>
      </c>
      <c r="L19" s="805">
        <v>1040</v>
      </c>
      <c r="M19" s="805">
        <v>752</v>
      </c>
      <c r="N19" s="805">
        <v>34560</v>
      </c>
      <c r="O19" s="805">
        <v>32007</v>
      </c>
      <c r="P19" s="805">
        <v>6029</v>
      </c>
      <c r="Q19" s="806">
        <v>531348</v>
      </c>
      <c r="R19" s="410" t="s">
        <v>1461</v>
      </c>
    </row>
    <row r="20" spans="1:18" s="14" customFormat="1" ht="21" customHeight="1">
      <c r="A20" s="404" t="s">
        <v>114</v>
      </c>
      <c r="B20" s="804">
        <f t="shared" si="1"/>
        <v>690183</v>
      </c>
      <c r="C20" s="805">
        <v>1120</v>
      </c>
      <c r="D20" s="805">
        <v>689063</v>
      </c>
      <c r="E20" s="805">
        <f t="shared" si="2"/>
        <v>690183</v>
      </c>
      <c r="F20" s="805">
        <v>219</v>
      </c>
      <c r="G20" s="805">
        <v>58273</v>
      </c>
      <c r="H20" s="805">
        <v>0</v>
      </c>
      <c r="I20" s="805">
        <v>20667</v>
      </c>
      <c r="J20" s="802">
        <v>0</v>
      </c>
      <c r="K20" s="802">
        <v>0</v>
      </c>
      <c r="L20" s="805">
        <v>867</v>
      </c>
      <c r="M20" s="805">
        <v>0</v>
      </c>
      <c r="N20" s="805">
        <v>30580</v>
      </c>
      <c r="O20" s="805">
        <v>33074</v>
      </c>
      <c r="P20" s="805">
        <v>7321</v>
      </c>
      <c r="Q20" s="806">
        <v>539182</v>
      </c>
      <c r="R20" s="410" t="s">
        <v>1462</v>
      </c>
    </row>
    <row r="21" spans="1:18" s="14" customFormat="1" ht="21" customHeight="1">
      <c r="A21" s="721" t="s">
        <v>115</v>
      </c>
      <c r="B21" s="815">
        <f t="shared" si="1"/>
        <v>784248</v>
      </c>
      <c r="C21" s="816">
        <v>0</v>
      </c>
      <c r="D21" s="816">
        <v>784248</v>
      </c>
      <c r="E21" s="816">
        <f t="shared" si="2"/>
        <v>784248</v>
      </c>
      <c r="F21" s="816">
        <v>280</v>
      </c>
      <c r="G21" s="816">
        <v>72613</v>
      </c>
      <c r="H21" s="816">
        <v>2800</v>
      </c>
      <c r="I21" s="816">
        <v>23523</v>
      </c>
      <c r="J21" s="823">
        <v>0</v>
      </c>
      <c r="K21" s="823">
        <v>0</v>
      </c>
      <c r="L21" s="816">
        <v>691</v>
      </c>
      <c r="M21" s="816">
        <v>0</v>
      </c>
      <c r="N21" s="816">
        <v>33530</v>
      </c>
      <c r="O21" s="816">
        <v>34686</v>
      </c>
      <c r="P21" s="816">
        <v>11434</v>
      </c>
      <c r="Q21" s="818">
        <v>604691</v>
      </c>
      <c r="R21" s="726" t="s">
        <v>1463</v>
      </c>
    </row>
    <row r="22" spans="1:19" s="14" customFormat="1" ht="17.25" customHeight="1">
      <c r="A22" s="194" t="s">
        <v>223</v>
      </c>
      <c r="E22" s="191"/>
      <c r="G22" s="191" t="s">
        <v>1613</v>
      </c>
      <c r="H22" s="191" t="s">
        <v>1613</v>
      </c>
      <c r="L22" s="819"/>
      <c r="M22" s="35" t="s">
        <v>224</v>
      </c>
      <c r="N22" s="819"/>
      <c r="O22" s="819"/>
      <c r="P22" s="35"/>
      <c r="Q22" s="35"/>
      <c r="R22" s="35"/>
      <c r="S22" s="36"/>
    </row>
    <row r="23" spans="1:18" s="14" customFormat="1" ht="18" customHeight="1">
      <c r="A23" s="1250" t="s">
        <v>216</v>
      </c>
      <c r="B23" s="1254"/>
      <c r="C23" s="1254"/>
      <c r="D23" s="1254"/>
      <c r="N23" s="1251"/>
      <c r="O23" s="1251"/>
      <c r="P23" s="1251"/>
      <c r="Q23" s="1251"/>
      <c r="R23" s="1251"/>
    </row>
    <row r="24" spans="1:18" s="14" customFormat="1" ht="16.5" customHeight="1">
      <c r="A24" s="14" t="s">
        <v>1613</v>
      </c>
      <c r="N24" s="1251"/>
      <c r="O24" s="1251"/>
      <c r="P24" s="1251"/>
      <c r="Q24" s="1251"/>
      <c r="R24" s="1251"/>
    </row>
  </sheetData>
  <sheetProtection/>
  <mergeCells count="6">
    <mergeCell ref="N24:R24"/>
    <mergeCell ref="A1:R1"/>
    <mergeCell ref="Q2:R2"/>
    <mergeCell ref="E3:Q3"/>
    <mergeCell ref="A23:D23"/>
    <mergeCell ref="N23:R2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C000"/>
  </sheetPr>
  <dimension ref="A1:S24"/>
  <sheetViews>
    <sheetView zoomScalePageLayoutView="0" workbookViewId="0" topLeftCell="A1">
      <selection activeCell="A22" sqref="A22:IV22"/>
    </sheetView>
  </sheetViews>
  <sheetFormatPr defaultColWidth="8.88671875" defaultRowHeight="13.5"/>
  <sheetData>
    <row r="1" spans="1:18" s="14" customFormat="1" ht="37.5" customHeight="1">
      <c r="A1" s="1110" t="s">
        <v>213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10"/>
    </row>
    <row r="2" spans="1:18" s="14" customFormat="1" ht="18" customHeight="1">
      <c r="A2" s="14" t="s">
        <v>162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1252" t="s">
        <v>163</v>
      </c>
      <c r="R2" s="1253"/>
    </row>
    <row r="3" spans="1:18" s="14" customFormat="1" ht="18.75" customHeight="1">
      <c r="A3" s="70"/>
      <c r="B3" s="54" t="s">
        <v>164</v>
      </c>
      <c r="C3" s="54" t="s">
        <v>165</v>
      </c>
      <c r="D3" s="54" t="s">
        <v>166</v>
      </c>
      <c r="E3" s="1111" t="s">
        <v>167</v>
      </c>
      <c r="F3" s="1107"/>
      <c r="G3" s="1107"/>
      <c r="H3" s="1107"/>
      <c r="I3" s="1107"/>
      <c r="J3" s="1107"/>
      <c r="K3" s="1107"/>
      <c r="L3" s="1107"/>
      <c r="M3" s="1107"/>
      <c r="N3" s="1107"/>
      <c r="O3" s="1107"/>
      <c r="P3" s="1107"/>
      <c r="Q3" s="1108"/>
      <c r="R3" s="70"/>
    </row>
    <row r="4" spans="1:18" s="14" customFormat="1" ht="18.75" customHeight="1">
      <c r="A4" s="108" t="s">
        <v>122</v>
      </c>
      <c r="B4" s="33"/>
      <c r="C4" s="33" t="s">
        <v>168</v>
      </c>
      <c r="D4" s="33"/>
      <c r="E4" s="68"/>
      <c r="F4" s="54" t="s">
        <v>169</v>
      </c>
      <c r="G4" s="54" t="s">
        <v>170</v>
      </c>
      <c r="H4" s="54" t="s">
        <v>172</v>
      </c>
      <c r="I4" s="54" t="s">
        <v>173</v>
      </c>
      <c r="J4" s="54" t="s">
        <v>174</v>
      </c>
      <c r="K4" s="54" t="s">
        <v>175</v>
      </c>
      <c r="L4" s="54" t="s">
        <v>176</v>
      </c>
      <c r="M4" s="54" t="s">
        <v>177</v>
      </c>
      <c r="N4" s="54" t="s">
        <v>178</v>
      </c>
      <c r="O4" s="54" t="s">
        <v>179</v>
      </c>
      <c r="P4" s="54" t="s">
        <v>180</v>
      </c>
      <c r="Q4" s="54" t="s">
        <v>181</v>
      </c>
      <c r="R4" s="21" t="s">
        <v>1580</v>
      </c>
    </row>
    <row r="5" spans="1:18" s="14" customFormat="1" ht="18.75" customHeight="1">
      <c r="A5" s="108"/>
      <c r="B5" s="33"/>
      <c r="C5" s="33" t="s">
        <v>182</v>
      </c>
      <c r="D5" s="33" t="s">
        <v>183</v>
      </c>
      <c r="E5" s="68"/>
      <c r="F5" s="33"/>
      <c r="G5" s="33"/>
      <c r="H5" s="33"/>
      <c r="I5" s="33"/>
      <c r="J5" s="33"/>
      <c r="K5" s="33"/>
      <c r="L5" s="33"/>
      <c r="M5" s="33"/>
      <c r="N5" s="33"/>
      <c r="O5" s="33" t="s">
        <v>185</v>
      </c>
      <c r="P5" s="33"/>
      <c r="Q5" s="33"/>
      <c r="R5" s="21"/>
    </row>
    <row r="6" spans="1:18" s="14" customFormat="1" ht="18.75" customHeight="1">
      <c r="A6" s="109" t="s">
        <v>83</v>
      </c>
      <c r="B6" s="24" t="s">
        <v>186</v>
      </c>
      <c r="C6" s="24" t="s">
        <v>187</v>
      </c>
      <c r="D6" s="24" t="s">
        <v>187</v>
      </c>
      <c r="E6" s="18"/>
      <c r="F6" s="24" t="s">
        <v>188</v>
      </c>
      <c r="G6" s="24" t="s">
        <v>189</v>
      </c>
      <c r="H6" s="24" t="s">
        <v>191</v>
      </c>
      <c r="I6" s="24" t="s">
        <v>192</v>
      </c>
      <c r="J6" s="24" t="s">
        <v>193</v>
      </c>
      <c r="K6" s="24" t="s">
        <v>194</v>
      </c>
      <c r="L6" s="24" t="s">
        <v>195</v>
      </c>
      <c r="M6" s="24" t="s">
        <v>196</v>
      </c>
      <c r="N6" s="24" t="s">
        <v>197</v>
      </c>
      <c r="O6" s="56" t="s">
        <v>198</v>
      </c>
      <c r="P6" s="24" t="s">
        <v>199</v>
      </c>
      <c r="Q6" s="24" t="s">
        <v>200</v>
      </c>
      <c r="R6" s="25" t="s">
        <v>85</v>
      </c>
    </row>
    <row r="7" spans="1:19" s="105" customFormat="1" ht="22.5" customHeight="1">
      <c r="A7" s="206" t="s">
        <v>522</v>
      </c>
      <c r="B7" s="824">
        <v>445904</v>
      </c>
      <c r="C7" s="825">
        <v>0</v>
      </c>
      <c r="D7" s="825">
        <v>445904</v>
      </c>
      <c r="E7" s="825">
        <v>445904</v>
      </c>
      <c r="F7" s="825">
        <v>0</v>
      </c>
      <c r="G7" s="825">
        <v>25789</v>
      </c>
      <c r="H7" s="825">
        <v>0</v>
      </c>
      <c r="I7" s="825">
        <v>0</v>
      </c>
      <c r="J7" s="825">
        <v>0</v>
      </c>
      <c r="K7" s="825">
        <v>0</v>
      </c>
      <c r="L7" s="825">
        <v>0</v>
      </c>
      <c r="M7" s="825">
        <v>0</v>
      </c>
      <c r="N7" s="825">
        <v>149969</v>
      </c>
      <c r="O7" s="825">
        <v>0</v>
      </c>
      <c r="P7" s="825">
        <v>252346</v>
      </c>
      <c r="Q7" s="826">
        <v>17800</v>
      </c>
      <c r="R7" s="207" t="s">
        <v>522</v>
      </c>
      <c r="S7" s="83"/>
    </row>
    <row r="8" spans="1:19" s="30" customFormat="1" ht="22.5" customHeight="1">
      <c r="A8" s="212" t="s">
        <v>1476</v>
      </c>
      <c r="B8" s="827">
        <f aca="true" t="shared" si="0" ref="B8:Q8">SUM(B10:B21)</f>
        <v>563229</v>
      </c>
      <c r="C8" s="828">
        <f t="shared" si="0"/>
        <v>0</v>
      </c>
      <c r="D8" s="828">
        <f t="shared" si="0"/>
        <v>563229</v>
      </c>
      <c r="E8" s="828">
        <f t="shared" si="0"/>
        <v>563229</v>
      </c>
      <c r="F8" s="828">
        <f t="shared" si="0"/>
        <v>0</v>
      </c>
      <c r="G8" s="828">
        <f t="shared" si="0"/>
        <v>26264</v>
      </c>
      <c r="H8" s="828">
        <f t="shared" si="0"/>
        <v>7609</v>
      </c>
      <c r="I8" s="828">
        <f t="shared" si="0"/>
        <v>0</v>
      </c>
      <c r="J8" s="828">
        <f t="shared" si="0"/>
        <v>0</v>
      </c>
      <c r="K8" s="828">
        <f t="shared" si="0"/>
        <v>0</v>
      </c>
      <c r="L8" s="828">
        <f t="shared" si="0"/>
        <v>0</v>
      </c>
      <c r="M8" s="828">
        <f t="shared" si="0"/>
        <v>0</v>
      </c>
      <c r="N8" s="828">
        <f t="shared" si="0"/>
        <v>95060</v>
      </c>
      <c r="O8" s="828">
        <f t="shared" si="0"/>
        <v>0</v>
      </c>
      <c r="P8" s="828">
        <f t="shared" si="0"/>
        <v>307412</v>
      </c>
      <c r="Q8" s="829">
        <f t="shared" si="0"/>
        <v>126884</v>
      </c>
      <c r="R8" s="208" t="s">
        <v>1476</v>
      </c>
      <c r="S8" s="209"/>
    </row>
    <row r="9" spans="1:19" s="30" customFormat="1" ht="21" customHeight="1">
      <c r="A9" s="830" t="s">
        <v>203</v>
      </c>
      <c r="B9" s="827"/>
      <c r="C9" s="828"/>
      <c r="D9" s="828"/>
      <c r="E9" s="828"/>
      <c r="F9" s="828"/>
      <c r="G9" s="828"/>
      <c r="H9" s="828"/>
      <c r="I9" s="828"/>
      <c r="J9" s="828"/>
      <c r="K9" s="828"/>
      <c r="L9" s="828"/>
      <c r="M9" s="828"/>
      <c r="N9" s="828"/>
      <c r="O9" s="828"/>
      <c r="P9" s="828"/>
      <c r="Q9" s="829"/>
      <c r="R9" s="31" t="s">
        <v>204</v>
      </c>
      <c r="S9" s="209"/>
    </row>
    <row r="10" spans="1:18" s="14" customFormat="1" ht="21" customHeight="1">
      <c r="A10" s="206" t="s">
        <v>104</v>
      </c>
      <c r="B10" s="831">
        <f>SUM(C10:D10)</f>
        <v>109720</v>
      </c>
      <c r="C10" s="832">
        <v>0</v>
      </c>
      <c r="D10" s="833">
        <v>109720</v>
      </c>
      <c r="E10" s="833">
        <f>SUM(F10:Q10)</f>
        <v>109720</v>
      </c>
      <c r="F10" s="833">
        <v>0</v>
      </c>
      <c r="G10" s="833">
        <v>2016</v>
      </c>
      <c r="H10" s="833">
        <v>0</v>
      </c>
      <c r="I10" s="833">
        <v>0</v>
      </c>
      <c r="J10" s="833">
        <v>0</v>
      </c>
      <c r="K10" s="833"/>
      <c r="L10" s="833">
        <v>0</v>
      </c>
      <c r="M10" s="833"/>
      <c r="N10" s="833">
        <v>11500</v>
      </c>
      <c r="O10" s="833">
        <v>0</v>
      </c>
      <c r="P10" s="833">
        <v>94704</v>
      </c>
      <c r="Q10" s="834">
        <v>1500</v>
      </c>
      <c r="R10" s="207" t="s">
        <v>1452</v>
      </c>
    </row>
    <row r="11" spans="1:18" s="14" customFormat="1" ht="21" customHeight="1">
      <c r="A11" s="206" t="s">
        <v>105</v>
      </c>
      <c r="B11" s="831">
        <f aca="true" t="shared" si="1" ref="B11:B21">SUM(C11:D11)</f>
        <v>37247</v>
      </c>
      <c r="C11" s="832">
        <v>0</v>
      </c>
      <c r="D11" s="833">
        <v>37247</v>
      </c>
      <c r="E11" s="833">
        <f aca="true" t="shared" si="2" ref="E11:E21">SUM(F11:Q11)</f>
        <v>37247</v>
      </c>
      <c r="F11" s="833">
        <v>0</v>
      </c>
      <c r="G11" s="833">
        <v>2245</v>
      </c>
      <c r="H11" s="833">
        <v>0</v>
      </c>
      <c r="I11" s="833">
        <v>0</v>
      </c>
      <c r="J11" s="833">
        <v>0</v>
      </c>
      <c r="K11" s="833"/>
      <c r="L11" s="833">
        <v>0</v>
      </c>
      <c r="M11" s="833"/>
      <c r="N11" s="833">
        <v>2750</v>
      </c>
      <c r="O11" s="833">
        <v>0</v>
      </c>
      <c r="P11" s="833">
        <v>29052</v>
      </c>
      <c r="Q11" s="834">
        <v>3200</v>
      </c>
      <c r="R11" s="207" t="s">
        <v>1453</v>
      </c>
    </row>
    <row r="12" spans="1:18" s="14" customFormat="1" ht="21" customHeight="1">
      <c r="A12" s="206" t="s">
        <v>106</v>
      </c>
      <c r="B12" s="831">
        <f t="shared" si="1"/>
        <v>45195</v>
      </c>
      <c r="C12" s="832">
        <v>0</v>
      </c>
      <c r="D12" s="833">
        <v>45195</v>
      </c>
      <c r="E12" s="833">
        <f t="shared" si="2"/>
        <v>45195</v>
      </c>
      <c r="F12" s="833">
        <v>0</v>
      </c>
      <c r="G12" s="833">
        <v>2099</v>
      </c>
      <c r="H12" s="833">
        <v>1500</v>
      </c>
      <c r="I12" s="833">
        <v>0</v>
      </c>
      <c r="J12" s="833">
        <v>0</v>
      </c>
      <c r="K12" s="833"/>
      <c r="L12" s="833">
        <v>0</v>
      </c>
      <c r="M12" s="833"/>
      <c r="N12" s="833">
        <v>15650</v>
      </c>
      <c r="O12" s="833">
        <v>0</v>
      </c>
      <c r="P12" s="833">
        <v>20896</v>
      </c>
      <c r="Q12" s="834">
        <v>5050</v>
      </c>
      <c r="R12" s="207" t="s">
        <v>1454</v>
      </c>
    </row>
    <row r="13" spans="1:18" s="14" customFormat="1" ht="21" customHeight="1">
      <c r="A13" s="206" t="s">
        <v>107</v>
      </c>
      <c r="B13" s="831">
        <f t="shared" si="1"/>
        <v>28083</v>
      </c>
      <c r="C13" s="832">
        <v>0</v>
      </c>
      <c r="D13" s="833">
        <v>28083</v>
      </c>
      <c r="E13" s="833">
        <f t="shared" si="2"/>
        <v>28083</v>
      </c>
      <c r="F13" s="833">
        <v>0</v>
      </c>
      <c r="G13" s="833">
        <v>1732</v>
      </c>
      <c r="H13" s="833">
        <v>1500</v>
      </c>
      <c r="I13" s="833">
        <v>0</v>
      </c>
      <c r="J13" s="833">
        <v>0</v>
      </c>
      <c r="K13" s="833"/>
      <c r="L13" s="833">
        <v>0</v>
      </c>
      <c r="M13" s="833"/>
      <c r="N13" s="833">
        <v>6380</v>
      </c>
      <c r="O13" s="833">
        <v>0</v>
      </c>
      <c r="P13" s="833">
        <v>9860</v>
      </c>
      <c r="Q13" s="834">
        <v>8611</v>
      </c>
      <c r="R13" s="207" t="s">
        <v>1455</v>
      </c>
    </row>
    <row r="14" spans="1:18" s="14" customFormat="1" ht="21" customHeight="1">
      <c r="A14" s="206" t="s">
        <v>108</v>
      </c>
      <c r="B14" s="831">
        <f t="shared" si="1"/>
        <v>30130</v>
      </c>
      <c r="C14" s="832">
        <v>0</v>
      </c>
      <c r="D14" s="833">
        <v>30130</v>
      </c>
      <c r="E14" s="833">
        <f t="shared" si="2"/>
        <v>30130</v>
      </c>
      <c r="F14" s="833">
        <v>0</v>
      </c>
      <c r="G14" s="833">
        <v>742</v>
      </c>
      <c r="H14" s="833">
        <v>3029</v>
      </c>
      <c r="I14" s="833">
        <v>0</v>
      </c>
      <c r="J14" s="833">
        <v>0</v>
      </c>
      <c r="K14" s="833"/>
      <c r="L14" s="833">
        <v>0</v>
      </c>
      <c r="M14" s="833"/>
      <c r="N14" s="833">
        <v>6800</v>
      </c>
      <c r="O14" s="833">
        <v>0</v>
      </c>
      <c r="P14" s="833">
        <v>2720</v>
      </c>
      <c r="Q14" s="834">
        <v>16839</v>
      </c>
      <c r="R14" s="207" t="s">
        <v>91</v>
      </c>
    </row>
    <row r="15" spans="1:18" s="14" customFormat="1" ht="21" customHeight="1">
      <c r="A15" s="206" t="s">
        <v>109</v>
      </c>
      <c r="B15" s="831">
        <f t="shared" si="1"/>
        <v>30339</v>
      </c>
      <c r="C15" s="832">
        <v>0</v>
      </c>
      <c r="D15" s="833">
        <v>30339</v>
      </c>
      <c r="E15" s="833">
        <f t="shared" si="2"/>
        <v>30339</v>
      </c>
      <c r="F15" s="833">
        <v>0</v>
      </c>
      <c r="G15" s="833">
        <v>3095</v>
      </c>
      <c r="H15" s="833">
        <v>0</v>
      </c>
      <c r="I15" s="833">
        <v>0</v>
      </c>
      <c r="J15" s="833">
        <v>0</v>
      </c>
      <c r="K15" s="833"/>
      <c r="L15" s="833">
        <v>0</v>
      </c>
      <c r="M15" s="833"/>
      <c r="N15" s="833">
        <v>6800</v>
      </c>
      <c r="O15" s="833">
        <v>0</v>
      </c>
      <c r="P15" s="833">
        <v>5234</v>
      </c>
      <c r="Q15" s="834">
        <v>15210</v>
      </c>
      <c r="R15" s="207" t="s">
        <v>1457</v>
      </c>
    </row>
    <row r="16" spans="1:18" s="14" customFormat="1" ht="21" customHeight="1">
      <c r="A16" s="206" t="s">
        <v>110</v>
      </c>
      <c r="B16" s="831">
        <f t="shared" si="1"/>
        <v>18537</v>
      </c>
      <c r="C16" s="832">
        <v>0</v>
      </c>
      <c r="D16" s="833">
        <v>18537</v>
      </c>
      <c r="E16" s="833">
        <f t="shared" si="2"/>
        <v>18537</v>
      </c>
      <c r="F16" s="833">
        <v>0</v>
      </c>
      <c r="G16" s="833">
        <v>2138</v>
      </c>
      <c r="H16" s="833">
        <v>1580</v>
      </c>
      <c r="I16" s="833">
        <v>0</v>
      </c>
      <c r="J16" s="833">
        <v>0</v>
      </c>
      <c r="K16" s="833"/>
      <c r="L16" s="833">
        <v>0</v>
      </c>
      <c r="M16" s="833"/>
      <c r="N16" s="833">
        <v>6800</v>
      </c>
      <c r="O16" s="833">
        <v>0</v>
      </c>
      <c r="P16" s="833">
        <v>0</v>
      </c>
      <c r="Q16" s="834">
        <v>8019</v>
      </c>
      <c r="R16" s="207" t="s">
        <v>1458</v>
      </c>
    </row>
    <row r="17" spans="1:18" s="14" customFormat="1" ht="21" customHeight="1">
      <c r="A17" s="206" t="s">
        <v>111</v>
      </c>
      <c r="B17" s="831">
        <f t="shared" si="1"/>
        <v>15923</v>
      </c>
      <c r="C17" s="832">
        <v>0</v>
      </c>
      <c r="D17" s="833">
        <v>15923</v>
      </c>
      <c r="E17" s="833">
        <f t="shared" si="2"/>
        <v>15923</v>
      </c>
      <c r="F17" s="833">
        <v>0</v>
      </c>
      <c r="G17" s="833">
        <v>2107</v>
      </c>
      <c r="H17" s="833">
        <v>0</v>
      </c>
      <c r="I17" s="833">
        <v>0</v>
      </c>
      <c r="J17" s="833">
        <v>0</v>
      </c>
      <c r="K17" s="833"/>
      <c r="L17" s="833">
        <v>0</v>
      </c>
      <c r="M17" s="833"/>
      <c r="N17" s="833">
        <v>2330</v>
      </c>
      <c r="O17" s="833">
        <v>0</v>
      </c>
      <c r="P17" s="833">
        <v>0</v>
      </c>
      <c r="Q17" s="834">
        <v>11486</v>
      </c>
      <c r="R17" s="207" t="s">
        <v>1459</v>
      </c>
    </row>
    <row r="18" spans="1:18" s="14" customFormat="1" ht="21" customHeight="1">
      <c r="A18" s="206" t="s">
        <v>112</v>
      </c>
      <c r="B18" s="831">
        <f t="shared" si="1"/>
        <v>17687</v>
      </c>
      <c r="C18" s="832">
        <v>0</v>
      </c>
      <c r="D18" s="833">
        <v>17687</v>
      </c>
      <c r="E18" s="833">
        <f t="shared" si="2"/>
        <v>17687</v>
      </c>
      <c r="F18" s="833">
        <v>0</v>
      </c>
      <c r="G18" s="833">
        <v>3287</v>
      </c>
      <c r="H18" s="833">
        <v>0</v>
      </c>
      <c r="I18" s="833">
        <v>0</v>
      </c>
      <c r="J18" s="833">
        <v>0</v>
      </c>
      <c r="K18" s="833"/>
      <c r="L18" s="833">
        <v>0</v>
      </c>
      <c r="M18" s="833"/>
      <c r="N18" s="833">
        <v>7650</v>
      </c>
      <c r="O18" s="833">
        <v>0</v>
      </c>
      <c r="P18" s="833">
        <v>0</v>
      </c>
      <c r="Q18" s="834">
        <v>6750</v>
      </c>
      <c r="R18" s="207" t="s">
        <v>1460</v>
      </c>
    </row>
    <row r="19" spans="1:18" s="14" customFormat="1" ht="21" customHeight="1">
      <c r="A19" s="206" t="s">
        <v>113</v>
      </c>
      <c r="B19" s="831">
        <f t="shared" si="1"/>
        <v>44789</v>
      </c>
      <c r="C19" s="832">
        <v>0</v>
      </c>
      <c r="D19" s="833">
        <v>44789</v>
      </c>
      <c r="E19" s="833">
        <f t="shared" si="2"/>
        <v>44789</v>
      </c>
      <c r="F19" s="833">
        <v>0</v>
      </c>
      <c r="G19" s="833">
        <v>2085</v>
      </c>
      <c r="H19" s="833">
        <v>0</v>
      </c>
      <c r="I19" s="833">
        <v>0</v>
      </c>
      <c r="J19" s="833">
        <v>0</v>
      </c>
      <c r="K19" s="833"/>
      <c r="L19" s="833">
        <v>0</v>
      </c>
      <c r="M19" s="833"/>
      <c r="N19" s="833">
        <v>11700</v>
      </c>
      <c r="O19" s="833">
        <v>0</v>
      </c>
      <c r="P19" s="833">
        <v>18888</v>
      </c>
      <c r="Q19" s="834">
        <v>12116</v>
      </c>
      <c r="R19" s="207" t="s">
        <v>1461</v>
      </c>
    </row>
    <row r="20" spans="1:18" s="14" customFormat="1" ht="21" customHeight="1">
      <c r="A20" s="206" t="s">
        <v>114</v>
      </c>
      <c r="B20" s="831">
        <f t="shared" si="1"/>
        <v>84563</v>
      </c>
      <c r="C20" s="832">
        <v>0</v>
      </c>
      <c r="D20" s="833">
        <v>84563</v>
      </c>
      <c r="E20" s="833">
        <f t="shared" si="2"/>
        <v>84563</v>
      </c>
      <c r="F20" s="833">
        <v>0</v>
      </c>
      <c r="G20" s="833">
        <v>2226</v>
      </c>
      <c r="H20" s="833">
        <v>0</v>
      </c>
      <c r="I20" s="833">
        <v>0</v>
      </c>
      <c r="J20" s="833">
        <v>0</v>
      </c>
      <c r="K20" s="833"/>
      <c r="L20" s="833">
        <v>0</v>
      </c>
      <c r="M20" s="833"/>
      <c r="N20" s="833">
        <v>8600</v>
      </c>
      <c r="O20" s="833">
        <v>0</v>
      </c>
      <c r="P20" s="833">
        <v>51684</v>
      </c>
      <c r="Q20" s="834">
        <v>22053</v>
      </c>
      <c r="R20" s="207" t="s">
        <v>1462</v>
      </c>
    </row>
    <row r="21" spans="1:18" s="14" customFormat="1" ht="21" customHeight="1">
      <c r="A21" s="211" t="s">
        <v>115</v>
      </c>
      <c r="B21" s="835">
        <f t="shared" si="1"/>
        <v>101016</v>
      </c>
      <c r="C21" s="836">
        <v>0</v>
      </c>
      <c r="D21" s="837">
        <v>101016</v>
      </c>
      <c r="E21" s="837">
        <f t="shared" si="2"/>
        <v>101016</v>
      </c>
      <c r="F21" s="837">
        <v>0</v>
      </c>
      <c r="G21" s="837">
        <v>2492</v>
      </c>
      <c r="H21" s="837">
        <v>0</v>
      </c>
      <c r="I21" s="837">
        <v>0</v>
      </c>
      <c r="J21" s="837">
        <v>0</v>
      </c>
      <c r="K21" s="837"/>
      <c r="L21" s="837">
        <v>0</v>
      </c>
      <c r="M21" s="837"/>
      <c r="N21" s="837">
        <v>8100</v>
      </c>
      <c r="O21" s="837">
        <v>0</v>
      </c>
      <c r="P21" s="837">
        <v>74374</v>
      </c>
      <c r="Q21" s="838">
        <v>16050</v>
      </c>
      <c r="R21" s="210" t="s">
        <v>1463</v>
      </c>
    </row>
    <row r="22" spans="1:19" s="14" customFormat="1" ht="16.5" customHeight="1">
      <c r="A22" s="194" t="s">
        <v>223</v>
      </c>
      <c r="E22" s="191"/>
      <c r="G22" s="191" t="s">
        <v>1613</v>
      </c>
      <c r="H22" s="191" t="s">
        <v>1613</v>
      </c>
      <c r="L22" s="819"/>
      <c r="M22" s="35" t="s">
        <v>224</v>
      </c>
      <c r="N22" s="819"/>
      <c r="O22" s="819"/>
      <c r="P22" s="35"/>
      <c r="Q22" s="35"/>
      <c r="R22" s="35"/>
      <c r="S22" s="36"/>
    </row>
    <row r="23" spans="1:18" s="14" customFormat="1" ht="16.5" customHeight="1">
      <c r="A23" s="1250" t="s">
        <v>216</v>
      </c>
      <c r="B23" s="1254"/>
      <c r="C23" s="1254"/>
      <c r="D23" s="1254"/>
      <c r="N23" s="1251"/>
      <c r="O23" s="1251"/>
      <c r="P23" s="1251"/>
      <c r="Q23" s="1251"/>
      <c r="R23" s="1251"/>
    </row>
    <row r="24" spans="1:18" s="14" customFormat="1" ht="16.5" customHeight="1">
      <c r="A24" s="14" t="s">
        <v>1613</v>
      </c>
      <c r="N24" s="1251"/>
      <c r="O24" s="1251"/>
      <c r="P24" s="1251"/>
      <c r="Q24" s="1251"/>
      <c r="R24" s="1251"/>
    </row>
  </sheetData>
  <sheetProtection/>
  <mergeCells count="6">
    <mergeCell ref="N24:R24"/>
    <mergeCell ref="A1:R1"/>
    <mergeCell ref="Q2:R2"/>
    <mergeCell ref="E3:Q3"/>
    <mergeCell ref="A23:D23"/>
    <mergeCell ref="N23:R23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18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C000"/>
  </sheetPr>
  <dimension ref="A1:S24"/>
  <sheetViews>
    <sheetView zoomScalePageLayoutView="0" workbookViewId="0" topLeftCell="A1">
      <selection activeCell="A22" sqref="A22:IV22"/>
    </sheetView>
  </sheetViews>
  <sheetFormatPr defaultColWidth="8.88671875" defaultRowHeight="13.5"/>
  <sheetData>
    <row r="1" spans="1:18" s="14" customFormat="1" ht="37.5" customHeight="1">
      <c r="A1" s="1110" t="s">
        <v>213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10"/>
    </row>
    <row r="2" spans="1:18" s="14" customFormat="1" ht="18" customHeight="1">
      <c r="A2" s="14" t="s">
        <v>162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1252" t="s">
        <v>163</v>
      </c>
      <c r="R2" s="1253"/>
    </row>
    <row r="3" spans="1:18" s="14" customFormat="1" ht="18.75" customHeight="1">
      <c r="A3" s="70"/>
      <c r="B3" s="54" t="s">
        <v>164</v>
      </c>
      <c r="C3" s="54" t="s">
        <v>165</v>
      </c>
      <c r="D3" s="54" t="s">
        <v>166</v>
      </c>
      <c r="E3" s="1111" t="s">
        <v>167</v>
      </c>
      <c r="F3" s="1107"/>
      <c r="G3" s="1107"/>
      <c r="H3" s="1107"/>
      <c r="I3" s="1107"/>
      <c r="J3" s="1107"/>
      <c r="K3" s="1107"/>
      <c r="L3" s="1107"/>
      <c r="M3" s="1107"/>
      <c r="N3" s="1107"/>
      <c r="O3" s="1107"/>
      <c r="P3" s="1107"/>
      <c r="Q3" s="1108"/>
      <c r="R3" s="70"/>
    </row>
    <row r="4" spans="1:18" s="14" customFormat="1" ht="18.75" customHeight="1">
      <c r="A4" s="108" t="s">
        <v>122</v>
      </c>
      <c r="B4" s="33"/>
      <c r="C4" s="33" t="s">
        <v>168</v>
      </c>
      <c r="D4" s="33"/>
      <c r="E4" s="68"/>
      <c r="F4" s="54" t="s">
        <v>169</v>
      </c>
      <c r="G4" s="54" t="s">
        <v>170</v>
      </c>
      <c r="H4" s="54" t="s">
        <v>172</v>
      </c>
      <c r="I4" s="54" t="s">
        <v>173</v>
      </c>
      <c r="J4" s="54" t="s">
        <v>174</v>
      </c>
      <c r="K4" s="54" t="s">
        <v>175</v>
      </c>
      <c r="L4" s="54" t="s">
        <v>176</v>
      </c>
      <c r="M4" s="54" t="s">
        <v>177</v>
      </c>
      <c r="N4" s="54" t="s">
        <v>178</v>
      </c>
      <c r="O4" s="54" t="s">
        <v>179</v>
      </c>
      <c r="P4" s="54" t="s">
        <v>180</v>
      </c>
      <c r="Q4" s="54" t="s">
        <v>181</v>
      </c>
      <c r="R4" s="21" t="s">
        <v>1580</v>
      </c>
    </row>
    <row r="5" spans="1:18" s="14" customFormat="1" ht="18.75" customHeight="1">
      <c r="A5" s="108"/>
      <c r="B5" s="33"/>
      <c r="C5" s="33" t="s">
        <v>182</v>
      </c>
      <c r="D5" s="33" t="s">
        <v>183</v>
      </c>
      <c r="E5" s="68"/>
      <c r="F5" s="33"/>
      <c r="G5" s="33"/>
      <c r="H5" s="33"/>
      <c r="I5" s="33"/>
      <c r="J5" s="33"/>
      <c r="K5" s="33"/>
      <c r="L5" s="33"/>
      <c r="M5" s="33"/>
      <c r="N5" s="33"/>
      <c r="O5" s="33" t="s">
        <v>185</v>
      </c>
      <c r="P5" s="33"/>
      <c r="Q5" s="33"/>
      <c r="R5" s="21"/>
    </row>
    <row r="6" spans="1:18" s="14" customFormat="1" ht="18.75" customHeight="1">
      <c r="A6" s="109" t="s">
        <v>83</v>
      </c>
      <c r="B6" s="24" t="s">
        <v>186</v>
      </c>
      <c r="C6" s="24" t="s">
        <v>187</v>
      </c>
      <c r="D6" s="24" t="s">
        <v>187</v>
      </c>
      <c r="E6" s="18"/>
      <c r="F6" s="24" t="s">
        <v>188</v>
      </c>
      <c r="G6" s="24" t="s">
        <v>189</v>
      </c>
      <c r="H6" s="24" t="s">
        <v>191</v>
      </c>
      <c r="I6" s="24" t="s">
        <v>192</v>
      </c>
      <c r="J6" s="24" t="s">
        <v>193</v>
      </c>
      <c r="K6" s="24" t="s">
        <v>194</v>
      </c>
      <c r="L6" s="24" t="s">
        <v>195</v>
      </c>
      <c r="M6" s="24" t="s">
        <v>196</v>
      </c>
      <c r="N6" s="24" t="s">
        <v>197</v>
      </c>
      <c r="O6" s="56" t="s">
        <v>198</v>
      </c>
      <c r="P6" s="24" t="s">
        <v>199</v>
      </c>
      <c r="Q6" s="24" t="s">
        <v>200</v>
      </c>
      <c r="R6" s="25" t="s">
        <v>85</v>
      </c>
    </row>
    <row r="7" spans="1:19" s="105" customFormat="1" ht="22.5" customHeight="1">
      <c r="A7" s="404" t="s">
        <v>522</v>
      </c>
      <c r="B7" s="839">
        <v>557301</v>
      </c>
      <c r="C7" s="840">
        <v>0</v>
      </c>
      <c r="D7" s="840">
        <v>557301</v>
      </c>
      <c r="E7" s="840">
        <v>557301</v>
      </c>
      <c r="F7" s="840">
        <v>0</v>
      </c>
      <c r="G7" s="840">
        <v>65182</v>
      </c>
      <c r="H7" s="840">
        <v>0</v>
      </c>
      <c r="I7" s="840">
        <v>150822</v>
      </c>
      <c r="J7" s="840">
        <v>0</v>
      </c>
      <c r="K7" s="840">
        <v>0</v>
      </c>
      <c r="L7" s="840">
        <v>0</v>
      </c>
      <c r="M7" s="840">
        <v>0</v>
      </c>
      <c r="N7" s="840">
        <v>319540</v>
      </c>
      <c r="O7" s="840">
        <v>0</v>
      </c>
      <c r="P7" s="840">
        <v>0</v>
      </c>
      <c r="Q7" s="841">
        <v>21757</v>
      </c>
      <c r="R7" s="410" t="s">
        <v>522</v>
      </c>
      <c r="S7" s="83"/>
    </row>
    <row r="8" spans="1:19" s="30" customFormat="1" ht="22.5" customHeight="1">
      <c r="A8" s="858" t="s">
        <v>1476</v>
      </c>
      <c r="B8" s="842">
        <f>SUM(B10:B21)</f>
        <v>631429</v>
      </c>
      <c r="C8" s="843">
        <f aca="true" t="shared" si="0" ref="C8:Q8">SUM(C10:C21)</f>
        <v>0</v>
      </c>
      <c r="D8" s="843">
        <f t="shared" si="0"/>
        <v>631429</v>
      </c>
      <c r="E8" s="843">
        <f>SUM(E10:E21)</f>
        <v>631429</v>
      </c>
      <c r="F8" s="843">
        <f t="shared" si="0"/>
        <v>68479</v>
      </c>
      <c r="G8" s="843">
        <f t="shared" si="0"/>
        <v>0</v>
      </c>
      <c r="H8" s="843">
        <f t="shared" si="0"/>
        <v>157990</v>
      </c>
      <c r="I8" s="843">
        <f t="shared" si="0"/>
        <v>0</v>
      </c>
      <c r="J8" s="843">
        <f t="shared" si="0"/>
        <v>0</v>
      </c>
      <c r="K8" s="843">
        <f t="shared" si="0"/>
        <v>0</v>
      </c>
      <c r="L8" s="843">
        <f t="shared" si="0"/>
        <v>0</v>
      </c>
      <c r="M8" s="843">
        <f t="shared" si="0"/>
        <v>377000</v>
      </c>
      <c r="N8" s="843">
        <f t="shared" si="0"/>
        <v>0</v>
      </c>
      <c r="O8" s="843">
        <f t="shared" si="0"/>
        <v>0</v>
      </c>
      <c r="P8" s="843">
        <f t="shared" si="0"/>
        <v>27960</v>
      </c>
      <c r="Q8" s="844">
        <f t="shared" si="0"/>
        <v>0</v>
      </c>
      <c r="R8" s="820" t="s">
        <v>1476</v>
      </c>
      <c r="S8" s="209"/>
    </row>
    <row r="9" spans="1:19" s="30" customFormat="1" ht="24" customHeight="1">
      <c r="A9" s="822" t="s">
        <v>217</v>
      </c>
      <c r="B9" s="842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4"/>
      <c r="R9" s="365" t="s">
        <v>206</v>
      </c>
      <c r="S9" s="209"/>
    </row>
    <row r="10" spans="1:18" s="14" customFormat="1" ht="21" customHeight="1">
      <c r="A10" s="404" t="s">
        <v>104</v>
      </c>
      <c r="B10" s="845">
        <f>SUM(C10:D10)</f>
        <v>48005</v>
      </c>
      <c r="C10" s="846">
        <v>0</v>
      </c>
      <c r="D10" s="847">
        <v>48005</v>
      </c>
      <c r="E10" s="847">
        <f aca="true" t="shared" si="1" ref="E10:E21">SUM(F10:Q10)</f>
        <v>48005</v>
      </c>
      <c r="F10" s="847">
        <v>6336</v>
      </c>
      <c r="G10" s="847">
        <v>0</v>
      </c>
      <c r="H10" s="847">
        <v>9929</v>
      </c>
      <c r="I10" s="846">
        <v>0</v>
      </c>
      <c r="J10" s="846">
        <v>0</v>
      </c>
      <c r="K10" s="847">
        <v>0</v>
      </c>
      <c r="L10" s="847"/>
      <c r="M10" s="847">
        <v>30660</v>
      </c>
      <c r="N10" s="847">
        <v>0</v>
      </c>
      <c r="O10" s="847">
        <v>0</v>
      </c>
      <c r="P10" s="847">
        <v>1080</v>
      </c>
      <c r="Q10" s="848">
        <v>0</v>
      </c>
      <c r="R10" s="410" t="s">
        <v>1452</v>
      </c>
    </row>
    <row r="11" spans="1:18" s="14" customFormat="1" ht="21" customHeight="1">
      <c r="A11" s="404" t="s">
        <v>105</v>
      </c>
      <c r="B11" s="845">
        <f aca="true" t="shared" si="2" ref="B11:B21">SUM(C11:D11)</f>
        <v>29250</v>
      </c>
      <c r="C11" s="846">
        <v>0</v>
      </c>
      <c r="D11" s="847">
        <v>29250</v>
      </c>
      <c r="E11" s="847">
        <f t="shared" si="1"/>
        <v>29250</v>
      </c>
      <c r="F11" s="847">
        <v>7991</v>
      </c>
      <c r="G11" s="847">
        <v>0</v>
      </c>
      <c r="H11" s="847">
        <v>2939</v>
      </c>
      <c r="I11" s="846">
        <v>0</v>
      </c>
      <c r="J11" s="846">
        <v>0</v>
      </c>
      <c r="K11" s="847">
        <v>0</v>
      </c>
      <c r="L11" s="847"/>
      <c r="M11" s="847">
        <v>18020</v>
      </c>
      <c r="N11" s="847">
        <v>0</v>
      </c>
      <c r="O11" s="847">
        <v>0</v>
      </c>
      <c r="P11" s="847">
        <v>300</v>
      </c>
      <c r="Q11" s="848">
        <v>0</v>
      </c>
      <c r="R11" s="410" t="s">
        <v>1453</v>
      </c>
    </row>
    <row r="12" spans="1:18" s="14" customFormat="1" ht="21" customHeight="1">
      <c r="A12" s="404" t="s">
        <v>106</v>
      </c>
      <c r="B12" s="845">
        <f t="shared" si="2"/>
        <v>44527</v>
      </c>
      <c r="C12" s="846">
        <v>0</v>
      </c>
      <c r="D12" s="847">
        <v>44527</v>
      </c>
      <c r="E12" s="847">
        <f t="shared" si="1"/>
        <v>44527</v>
      </c>
      <c r="F12" s="847">
        <v>7999</v>
      </c>
      <c r="G12" s="847">
        <v>0</v>
      </c>
      <c r="H12" s="847">
        <v>12008</v>
      </c>
      <c r="I12" s="846">
        <v>0</v>
      </c>
      <c r="J12" s="846">
        <v>0</v>
      </c>
      <c r="K12" s="847">
        <v>0</v>
      </c>
      <c r="L12" s="847"/>
      <c r="M12" s="847">
        <v>22160</v>
      </c>
      <c r="N12" s="847">
        <v>0</v>
      </c>
      <c r="O12" s="847">
        <v>0</v>
      </c>
      <c r="P12" s="847">
        <v>2360</v>
      </c>
      <c r="Q12" s="848">
        <v>0</v>
      </c>
      <c r="R12" s="410" t="s">
        <v>1454</v>
      </c>
    </row>
    <row r="13" spans="1:18" s="14" customFormat="1" ht="21" customHeight="1">
      <c r="A13" s="404" t="s">
        <v>107</v>
      </c>
      <c r="B13" s="845">
        <f t="shared" si="2"/>
        <v>42060</v>
      </c>
      <c r="C13" s="846">
        <v>0</v>
      </c>
      <c r="D13" s="847">
        <v>42060</v>
      </c>
      <c r="E13" s="847">
        <f t="shared" si="1"/>
        <v>42060</v>
      </c>
      <c r="F13" s="847">
        <v>6112</v>
      </c>
      <c r="G13" s="847">
        <v>0</v>
      </c>
      <c r="H13" s="847">
        <v>8318</v>
      </c>
      <c r="I13" s="846">
        <v>0</v>
      </c>
      <c r="J13" s="846">
        <v>0</v>
      </c>
      <c r="K13" s="847">
        <v>0</v>
      </c>
      <c r="L13" s="847"/>
      <c r="M13" s="847">
        <v>24520</v>
      </c>
      <c r="N13" s="847">
        <v>0</v>
      </c>
      <c r="O13" s="847">
        <v>0</v>
      </c>
      <c r="P13" s="847">
        <v>3110</v>
      </c>
      <c r="Q13" s="848">
        <v>0</v>
      </c>
      <c r="R13" s="410" t="s">
        <v>1455</v>
      </c>
    </row>
    <row r="14" spans="1:18" s="14" customFormat="1" ht="21" customHeight="1">
      <c r="A14" s="404" t="s">
        <v>108</v>
      </c>
      <c r="B14" s="845">
        <f t="shared" si="2"/>
        <v>50947</v>
      </c>
      <c r="C14" s="846">
        <v>0</v>
      </c>
      <c r="D14" s="847">
        <v>50947</v>
      </c>
      <c r="E14" s="847">
        <f t="shared" si="1"/>
        <v>50947</v>
      </c>
      <c r="F14" s="847">
        <v>4193</v>
      </c>
      <c r="G14" s="847">
        <v>0</v>
      </c>
      <c r="H14" s="847">
        <v>14374</v>
      </c>
      <c r="I14" s="846">
        <v>0</v>
      </c>
      <c r="J14" s="846">
        <v>0</v>
      </c>
      <c r="K14" s="847">
        <v>0</v>
      </c>
      <c r="L14" s="847"/>
      <c r="M14" s="847">
        <v>31880</v>
      </c>
      <c r="N14" s="847">
        <v>0</v>
      </c>
      <c r="O14" s="847">
        <v>0</v>
      </c>
      <c r="P14" s="847">
        <v>500</v>
      </c>
      <c r="Q14" s="848">
        <v>0</v>
      </c>
      <c r="R14" s="410" t="s">
        <v>91</v>
      </c>
    </row>
    <row r="15" spans="1:18" s="14" customFormat="1" ht="21" customHeight="1">
      <c r="A15" s="404" t="s">
        <v>109</v>
      </c>
      <c r="B15" s="845">
        <f t="shared" si="2"/>
        <v>47338</v>
      </c>
      <c r="C15" s="846">
        <v>0</v>
      </c>
      <c r="D15" s="847">
        <v>47338</v>
      </c>
      <c r="E15" s="847">
        <f t="shared" si="1"/>
        <v>47338</v>
      </c>
      <c r="F15" s="847">
        <v>2791</v>
      </c>
      <c r="G15" s="847">
        <v>0</v>
      </c>
      <c r="H15" s="847">
        <v>11257</v>
      </c>
      <c r="I15" s="846">
        <v>0</v>
      </c>
      <c r="J15" s="846">
        <v>0</v>
      </c>
      <c r="K15" s="847">
        <v>0</v>
      </c>
      <c r="L15" s="847"/>
      <c r="M15" s="847">
        <v>31930</v>
      </c>
      <c r="N15" s="847">
        <v>0</v>
      </c>
      <c r="O15" s="847">
        <v>0</v>
      </c>
      <c r="P15" s="847">
        <v>1360</v>
      </c>
      <c r="Q15" s="848">
        <v>0</v>
      </c>
      <c r="R15" s="410" t="s">
        <v>1457</v>
      </c>
    </row>
    <row r="16" spans="1:18" s="14" customFormat="1" ht="21" customHeight="1">
      <c r="A16" s="404" t="s">
        <v>110</v>
      </c>
      <c r="B16" s="845">
        <f t="shared" si="2"/>
        <v>51034</v>
      </c>
      <c r="C16" s="846">
        <v>0</v>
      </c>
      <c r="D16" s="847">
        <v>51034</v>
      </c>
      <c r="E16" s="847">
        <f t="shared" si="1"/>
        <v>51034</v>
      </c>
      <c r="F16" s="847">
        <v>4567</v>
      </c>
      <c r="G16" s="847">
        <v>0</v>
      </c>
      <c r="H16" s="847">
        <v>12447</v>
      </c>
      <c r="I16" s="846">
        <v>0</v>
      </c>
      <c r="J16" s="846">
        <v>0</v>
      </c>
      <c r="K16" s="847">
        <v>0</v>
      </c>
      <c r="L16" s="847"/>
      <c r="M16" s="847">
        <v>33770</v>
      </c>
      <c r="N16" s="847">
        <v>0</v>
      </c>
      <c r="O16" s="847">
        <v>0</v>
      </c>
      <c r="P16" s="847">
        <v>250</v>
      </c>
      <c r="Q16" s="848">
        <v>0</v>
      </c>
      <c r="R16" s="410" t="s">
        <v>1458</v>
      </c>
    </row>
    <row r="17" spans="1:18" s="14" customFormat="1" ht="21" customHeight="1">
      <c r="A17" s="404" t="s">
        <v>111</v>
      </c>
      <c r="B17" s="845">
        <f t="shared" si="2"/>
        <v>53674</v>
      </c>
      <c r="C17" s="846">
        <v>0</v>
      </c>
      <c r="D17" s="847">
        <v>53674</v>
      </c>
      <c r="E17" s="847">
        <f t="shared" si="1"/>
        <v>53674</v>
      </c>
      <c r="F17" s="847">
        <v>4531</v>
      </c>
      <c r="G17" s="847">
        <v>0</v>
      </c>
      <c r="H17" s="847">
        <v>19039</v>
      </c>
      <c r="I17" s="846">
        <v>0</v>
      </c>
      <c r="J17" s="846">
        <v>0</v>
      </c>
      <c r="K17" s="847">
        <v>0</v>
      </c>
      <c r="L17" s="847"/>
      <c r="M17" s="847">
        <v>27470</v>
      </c>
      <c r="N17" s="847">
        <v>0</v>
      </c>
      <c r="O17" s="847">
        <v>0</v>
      </c>
      <c r="P17" s="847">
        <v>2634</v>
      </c>
      <c r="Q17" s="848">
        <v>0</v>
      </c>
      <c r="R17" s="410" t="s">
        <v>1459</v>
      </c>
    </row>
    <row r="18" spans="1:18" s="14" customFormat="1" ht="21" customHeight="1">
      <c r="A18" s="404" t="s">
        <v>112</v>
      </c>
      <c r="B18" s="845">
        <f t="shared" si="2"/>
        <v>60493</v>
      </c>
      <c r="C18" s="846">
        <v>0</v>
      </c>
      <c r="D18" s="847">
        <v>60493</v>
      </c>
      <c r="E18" s="847">
        <f t="shared" si="1"/>
        <v>60493</v>
      </c>
      <c r="F18" s="847">
        <v>5524</v>
      </c>
      <c r="G18" s="847">
        <v>0</v>
      </c>
      <c r="H18" s="847">
        <v>14589</v>
      </c>
      <c r="I18" s="846">
        <v>0</v>
      </c>
      <c r="J18" s="846">
        <v>0</v>
      </c>
      <c r="K18" s="847">
        <v>0</v>
      </c>
      <c r="L18" s="847"/>
      <c r="M18" s="847">
        <v>39880</v>
      </c>
      <c r="N18" s="847">
        <v>0</v>
      </c>
      <c r="O18" s="847">
        <v>0</v>
      </c>
      <c r="P18" s="847">
        <v>500</v>
      </c>
      <c r="Q18" s="848">
        <v>0</v>
      </c>
      <c r="R18" s="410" t="s">
        <v>1460</v>
      </c>
    </row>
    <row r="19" spans="1:18" s="14" customFormat="1" ht="21" customHeight="1">
      <c r="A19" s="404" t="s">
        <v>113</v>
      </c>
      <c r="B19" s="845">
        <f t="shared" si="2"/>
        <v>79825</v>
      </c>
      <c r="C19" s="846">
        <v>0</v>
      </c>
      <c r="D19" s="847">
        <v>79825</v>
      </c>
      <c r="E19" s="847">
        <f t="shared" si="1"/>
        <v>79825</v>
      </c>
      <c r="F19" s="847">
        <v>5755</v>
      </c>
      <c r="G19" s="847">
        <v>0</v>
      </c>
      <c r="H19" s="847">
        <v>16844</v>
      </c>
      <c r="I19" s="846">
        <v>0</v>
      </c>
      <c r="J19" s="846">
        <v>0</v>
      </c>
      <c r="K19" s="847">
        <v>0</v>
      </c>
      <c r="L19" s="847"/>
      <c r="M19" s="847">
        <v>49450</v>
      </c>
      <c r="N19" s="847">
        <v>0</v>
      </c>
      <c r="O19" s="847">
        <v>0</v>
      </c>
      <c r="P19" s="847">
        <v>7776</v>
      </c>
      <c r="Q19" s="848">
        <v>0</v>
      </c>
      <c r="R19" s="410" t="s">
        <v>1461</v>
      </c>
    </row>
    <row r="20" spans="1:18" s="14" customFormat="1" ht="21" customHeight="1">
      <c r="A20" s="404" t="s">
        <v>114</v>
      </c>
      <c r="B20" s="845">
        <f t="shared" si="2"/>
        <v>58455</v>
      </c>
      <c r="C20" s="846">
        <v>0</v>
      </c>
      <c r="D20" s="847">
        <v>58455</v>
      </c>
      <c r="E20" s="847">
        <f t="shared" si="1"/>
        <v>58455</v>
      </c>
      <c r="F20" s="847">
        <v>4709</v>
      </c>
      <c r="G20" s="847">
        <v>0</v>
      </c>
      <c r="H20" s="847">
        <v>18506</v>
      </c>
      <c r="I20" s="846">
        <v>0</v>
      </c>
      <c r="J20" s="846">
        <v>0</v>
      </c>
      <c r="K20" s="847">
        <v>0</v>
      </c>
      <c r="L20" s="847"/>
      <c r="M20" s="847">
        <v>32350</v>
      </c>
      <c r="N20" s="847">
        <v>0</v>
      </c>
      <c r="O20" s="847">
        <v>0</v>
      </c>
      <c r="P20" s="847">
        <v>2890</v>
      </c>
      <c r="Q20" s="848">
        <v>0</v>
      </c>
      <c r="R20" s="410" t="s">
        <v>1462</v>
      </c>
    </row>
    <row r="21" spans="1:18" s="14" customFormat="1" ht="21" customHeight="1">
      <c r="A21" s="721" t="s">
        <v>115</v>
      </c>
      <c r="B21" s="849">
        <f t="shared" si="2"/>
        <v>65821</v>
      </c>
      <c r="C21" s="850">
        <v>0</v>
      </c>
      <c r="D21" s="851">
        <v>65821</v>
      </c>
      <c r="E21" s="851">
        <f t="shared" si="1"/>
        <v>65821</v>
      </c>
      <c r="F21" s="851">
        <v>7971</v>
      </c>
      <c r="G21" s="851">
        <v>0</v>
      </c>
      <c r="H21" s="851">
        <v>17740</v>
      </c>
      <c r="I21" s="850">
        <v>0</v>
      </c>
      <c r="J21" s="850">
        <v>0</v>
      </c>
      <c r="K21" s="851">
        <v>0</v>
      </c>
      <c r="L21" s="851"/>
      <c r="M21" s="851">
        <v>34910</v>
      </c>
      <c r="N21" s="851">
        <v>0</v>
      </c>
      <c r="O21" s="851">
        <v>0</v>
      </c>
      <c r="P21" s="851">
        <v>5200</v>
      </c>
      <c r="Q21" s="852">
        <v>0</v>
      </c>
      <c r="R21" s="726" t="s">
        <v>1463</v>
      </c>
    </row>
    <row r="22" spans="1:19" s="14" customFormat="1" ht="16.5" customHeight="1">
      <c r="A22" s="194" t="s">
        <v>223</v>
      </c>
      <c r="E22" s="191"/>
      <c r="G22" s="191" t="s">
        <v>1613</v>
      </c>
      <c r="H22" s="191" t="s">
        <v>1613</v>
      </c>
      <c r="L22" s="819"/>
      <c r="M22" s="35" t="s">
        <v>224</v>
      </c>
      <c r="N22" s="819"/>
      <c r="O22" s="819"/>
      <c r="P22" s="35"/>
      <c r="Q22" s="35"/>
      <c r="R22" s="35"/>
      <c r="S22" s="36"/>
    </row>
    <row r="23" spans="1:18" s="14" customFormat="1" ht="18" customHeight="1">
      <c r="A23" s="1250" t="s">
        <v>216</v>
      </c>
      <c r="B23" s="1254"/>
      <c r="C23" s="1254"/>
      <c r="D23" s="1254"/>
      <c r="N23" s="1251"/>
      <c r="O23" s="1251"/>
      <c r="P23" s="1251"/>
      <c r="Q23" s="1251"/>
      <c r="R23" s="1251"/>
    </row>
    <row r="24" spans="1:18" s="14" customFormat="1" ht="16.5" customHeight="1">
      <c r="A24" s="14" t="s">
        <v>1613</v>
      </c>
      <c r="N24" s="1251"/>
      <c r="O24" s="1251"/>
      <c r="P24" s="1251"/>
      <c r="Q24" s="1251"/>
      <c r="R24" s="1251"/>
    </row>
  </sheetData>
  <sheetProtection/>
  <mergeCells count="6">
    <mergeCell ref="N24:R24"/>
    <mergeCell ref="A1:R1"/>
    <mergeCell ref="Q2:R2"/>
    <mergeCell ref="E3:Q3"/>
    <mergeCell ref="A23:D23"/>
    <mergeCell ref="N23:R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C000"/>
  </sheetPr>
  <dimension ref="A1:S24"/>
  <sheetViews>
    <sheetView zoomScalePageLayoutView="0" workbookViewId="0" topLeftCell="A1">
      <selection activeCell="A22" sqref="A22:IV22"/>
    </sheetView>
  </sheetViews>
  <sheetFormatPr defaultColWidth="8.88671875" defaultRowHeight="13.5"/>
  <cols>
    <col min="2" max="2" width="9.4453125" style="0" customWidth="1"/>
    <col min="4" max="5" width="9.4453125" style="0" customWidth="1"/>
  </cols>
  <sheetData>
    <row r="1" spans="1:18" s="14" customFormat="1" ht="37.5" customHeight="1">
      <c r="A1" s="1110" t="s">
        <v>213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10"/>
    </row>
    <row r="2" spans="1:18" s="14" customFormat="1" ht="18" customHeight="1">
      <c r="A2" s="14" t="s">
        <v>162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1252" t="s">
        <v>163</v>
      </c>
      <c r="R2" s="1253"/>
    </row>
    <row r="3" spans="1:18" s="14" customFormat="1" ht="18.75" customHeight="1">
      <c r="A3" s="70"/>
      <c r="B3" s="54" t="s">
        <v>164</v>
      </c>
      <c r="C3" s="54" t="s">
        <v>165</v>
      </c>
      <c r="D3" s="54" t="s">
        <v>166</v>
      </c>
      <c r="E3" s="1111" t="s">
        <v>167</v>
      </c>
      <c r="F3" s="1107"/>
      <c r="G3" s="1107"/>
      <c r="H3" s="1107"/>
      <c r="I3" s="1107"/>
      <c r="J3" s="1107"/>
      <c r="K3" s="1107"/>
      <c r="L3" s="1107"/>
      <c r="M3" s="1107"/>
      <c r="N3" s="1107"/>
      <c r="O3" s="1107"/>
      <c r="P3" s="1107"/>
      <c r="Q3" s="1108"/>
      <c r="R3" s="70"/>
    </row>
    <row r="4" spans="1:18" s="14" customFormat="1" ht="18.75" customHeight="1">
      <c r="A4" s="108" t="s">
        <v>122</v>
      </c>
      <c r="B4" s="33"/>
      <c r="C4" s="33" t="s">
        <v>168</v>
      </c>
      <c r="D4" s="33"/>
      <c r="E4" s="68"/>
      <c r="F4" s="54" t="s">
        <v>169</v>
      </c>
      <c r="G4" s="54" t="s">
        <v>170</v>
      </c>
      <c r="H4" s="54" t="s">
        <v>172</v>
      </c>
      <c r="I4" s="54" t="s">
        <v>173</v>
      </c>
      <c r="J4" s="54" t="s">
        <v>174</v>
      </c>
      <c r="K4" s="54" t="s">
        <v>175</v>
      </c>
      <c r="L4" s="54" t="s">
        <v>176</v>
      </c>
      <c r="M4" s="54" t="s">
        <v>177</v>
      </c>
      <c r="N4" s="54" t="s">
        <v>178</v>
      </c>
      <c r="O4" s="54" t="s">
        <v>179</v>
      </c>
      <c r="P4" s="54" t="s">
        <v>180</v>
      </c>
      <c r="Q4" s="54" t="s">
        <v>181</v>
      </c>
      <c r="R4" s="21" t="s">
        <v>1580</v>
      </c>
    </row>
    <row r="5" spans="1:18" s="14" customFormat="1" ht="18.75" customHeight="1">
      <c r="A5" s="108"/>
      <c r="B5" s="33"/>
      <c r="C5" s="33" t="s">
        <v>182</v>
      </c>
      <c r="D5" s="33" t="s">
        <v>183</v>
      </c>
      <c r="E5" s="68"/>
      <c r="F5" s="33"/>
      <c r="G5" s="33"/>
      <c r="H5" s="33"/>
      <c r="I5" s="33"/>
      <c r="J5" s="33"/>
      <c r="K5" s="33"/>
      <c r="L5" s="33"/>
      <c r="M5" s="33"/>
      <c r="N5" s="33"/>
      <c r="O5" s="33" t="s">
        <v>185</v>
      </c>
      <c r="P5" s="33"/>
      <c r="Q5" s="33"/>
      <c r="R5" s="21"/>
    </row>
    <row r="6" spans="1:18" s="14" customFormat="1" ht="18.75" customHeight="1">
      <c r="A6" s="109" t="s">
        <v>83</v>
      </c>
      <c r="B6" s="24" t="s">
        <v>186</v>
      </c>
      <c r="C6" s="24" t="s">
        <v>187</v>
      </c>
      <c r="D6" s="24" t="s">
        <v>187</v>
      </c>
      <c r="E6" s="18"/>
      <c r="F6" s="24" t="s">
        <v>188</v>
      </c>
      <c r="G6" s="24" t="s">
        <v>189</v>
      </c>
      <c r="H6" s="24" t="s">
        <v>191</v>
      </c>
      <c r="I6" s="24" t="s">
        <v>192</v>
      </c>
      <c r="J6" s="24" t="s">
        <v>193</v>
      </c>
      <c r="K6" s="24" t="s">
        <v>194</v>
      </c>
      <c r="L6" s="24" t="s">
        <v>195</v>
      </c>
      <c r="M6" s="24" t="s">
        <v>196</v>
      </c>
      <c r="N6" s="24" t="s">
        <v>197</v>
      </c>
      <c r="O6" s="56" t="s">
        <v>198</v>
      </c>
      <c r="P6" s="24" t="s">
        <v>199</v>
      </c>
      <c r="Q6" s="24" t="s">
        <v>200</v>
      </c>
      <c r="R6" s="25" t="s">
        <v>85</v>
      </c>
    </row>
    <row r="7" spans="1:19" s="105" customFormat="1" ht="22.5" customHeight="1">
      <c r="A7" s="404" t="s">
        <v>522</v>
      </c>
      <c r="B7" s="839">
        <v>1014619</v>
      </c>
      <c r="C7" s="840">
        <v>0</v>
      </c>
      <c r="D7" s="840">
        <v>1014619</v>
      </c>
      <c r="E7" s="840">
        <v>1014619</v>
      </c>
      <c r="F7" s="840">
        <v>0</v>
      </c>
      <c r="G7" s="840">
        <v>18680</v>
      </c>
      <c r="H7" s="840">
        <v>6950</v>
      </c>
      <c r="I7" s="840">
        <v>259472</v>
      </c>
      <c r="J7" s="840">
        <v>0</v>
      </c>
      <c r="K7" s="840">
        <v>0</v>
      </c>
      <c r="L7" s="840">
        <v>530</v>
      </c>
      <c r="M7" s="840">
        <v>0</v>
      </c>
      <c r="N7" s="840">
        <v>0</v>
      </c>
      <c r="O7" s="840">
        <v>0</v>
      </c>
      <c r="P7" s="840">
        <v>283700</v>
      </c>
      <c r="Q7" s="841">
        <v>445287</v>
      </c>
      <c r="R7" s="410" t="s">
        <v>522</v>
      </c>
      <c r="S7" s="83"/>
    </row>
    <row r="8" spans="1:19" s="30" customFormat="1" ht="22.5" customHeight="1">
      <c r="A8" s="858" t="s">
        <v>1476</v>
      </c>
      <c r="B8" s="853">
        <f>SUM(B10:B21)</f>
        <v>930944</v>
      </c>
      <c r="C8" s="854">
        <f aca="true" t="shared" si="0" ref="C8:Q8">SUM(C10:C21)</f>
        <v>0</v>
      </c>
      <c r="D8" s="854">
        <f t="shared" si="0"/>
        <v>930944</v>
      </c>
      <c r="E8" s="854">
        <f t="shared" si="0"/>
        <v>930944</v>
      </c>
      <c r="F8" s="854">
        <f t="shared" si="0"/>
        <v>0</v>
      </c>
      <c r="G8" s="854">
        <f t="shared" si="0"/>
        <v>9080</v>
      </c>
      <c r="H8" s="854">
        <f t="shared" si="0"/>
        <v>6100</v>
      </c>
      <c r="I8" s="854">
        <f t="shared" si="0"/>
        <v>269652</v>
      </c>
      <c r="J8" s="854">
        <f t="shared" si="0"/>
        <v>0</v>
      </c>
      <c r="K8" s="854">
        <f t="shared" si="0"/>
        <v>0</v>
      </c>
      <c r="L8" s="854">
        <f t="shared" si="0"/>
        <v>650</v>
      </c>
      <c r="M8" s="854">
        <f t="shared" si="0"/>
        <v>0</v>
      </c>
      <c r="N8" s="854">
        <f t="shared" si="0"/>
        <v>4660</v>
      </c>
      <c r="O8" s="854">
        <f t="shared" si="0"/>
        <v>0</v>
      </c>
      <c r="P8" s="854">
        <f t="shared" si="0"/>
        <v>235400</v>
      </c>
      <c r="Q8" s="855">
        <f t="shared" si="0"/>
        <v>405402</v>
      </c>
      <c r="R8" s="820" t="s">
        <v>1476</v>
      </c>
      <c r="S8" s="209"/>
    </row>
    <row r="9" spans="1:19" s="30" customFormat="1" ht="23.25" customHeight="1">
      <c r="A9" s="822" t="s">
        <v>218</v>
      </c>
      <c r="B9" s="853"/>
      <c r="C9" s="854"/>
      <c r="D9" s="854"/>
      <c r="E9" s="854"/>
      <c r="F9" s="854"/>
      <c r="G9" s="854"/>
      <c r="H9" s="854"/>
      <c r="I9" s="854"/>
      <c r="J9" s="854"/>
      <c r="K9" s="854"/>
      <c r="L9" s="854"/>
      <c r="M9" s="854"/>
      <c r="N9" s="854"/>
      <c r="O9" s="854"/>
      <c r="P9" s="854"/>
      <c r="Q9" s="855"/>
      <c r="R9" s="365" t="s">
        <v>208</v>
      </c>
      <c r="S9" s="209"/>
    </row>
    <row r="10" spans="1:18" s="14" customFormat="1" ht="21" customHeight="1">
      <c r="A10" s="404" t="s">
        <v>104</v>
      </c>
      <c r="B10" s="856">
        <f>SUM(C10:D10)</f>
        <v>88857</v>
      </c>
      <c r="C10" s="846">
        <v>0</v>
      </c>
      <c r="D10" s="846">
        <v>88857</v>
      </c>
      <c r="E10" s="846">
        <f aca="true" t="shared" si="1" ref="E10:E21">SUM(F10:Q10)</f>
        <v>88857</v>
      </c>
      <c r="F10" s="846">
        <v>0</v>
      </c>
      <c r="G10" s="846">
        <v>200</v>
      </c>
      <c r="H10" s="846">
        <v>200</v>
      </c>
      <c r="I10" s="846">
        <v>21657</v>
      </c>
      <c r="J10" s="846">
        <v>0</v>
      </c>
      <c r="K10" s="846">
        <v>0</v>
      </c>
      <c r="L10" s="846">
        <v>100</v>
      </c>
      <c r="M10" s="846">
        <v>0</v>
      </c>
      <c r="N10" s="846">
        <v>0</v>
      </c>
      <c r="O10" s="846">
        <v>0</v>
      </c>
      <c r="P10" s="846">
        <v>32600</v>
      </c>
      <c r="Q10" s="848">
        <v>34100</v>
      </c>
      <c r="R10" s="410" t="s">
        <v>1452</v>
      </c>
    </row>
    <row r="11" spans="1:18" s="14" customFormat="1" ht="21" customHeight="1">
      <c r="A11" s="404" t="s">
        <v>105</v>
      </c>
      <c r="B11" s="856">
        <f aca="true" t="shared" si="2" ref="B11:B20">SUM(C11:D11)</f>
        <v>61696</v>
      </c>
      <c r="C11" s="846">
        <v>0</v>
      </c>
      <c r="D11" s="846">
        <v>61696</v>
      </c>
      <c r="E11" s="846">
        <f t="shared" si="1"/>
        <v>61696</v>
      </c>
      <c r="F11" s="846">
        <v>0</v>
      </c>
      <c r="G11" s="846">
        <v>480</v>
      </c>
      <c r="H11" s="846">
        <v>200</v>
      </c>
      <c r="I11" s="846">
        <v>12466</v>
      </c>
      <c r="J11" s="846">
        <v>0</v>
      </c>
      <c r="K11" s="846">
        <v>0</v>
      </c>
      <c r="L11" s="846">
        <v>100</v>
      </c>
      <c r="M11" s="846">
        <v>0</v>
      </c>
      <c r="N11" s="846">
        <v>0</v>
      </c>
      <c r="O11" s="846">
        <v>0</v>
      </c>
      <c r="P11" s="846">
        <v>24400</v>
      </c>
      <c r="Q11" s="848">
        <v>24050</v>
      </c>
      <c r="R11" s="410" t="s">
        <v>1453</v>
      </c>
    </row>
    <row r="12" spans="1:18" s="14" customFormat="1" ht="21" customHeight="1">
      <c r="A12" s="404" t="s">
        <v>106</v>
      </c>
      <c r="B12" s="856">
        <f t="shared" si="2"/>
        <v>93624</v>
      </c>
      <c r="C12" s="846">
        <v>0</v>
      </c>
      <c r="D12" s="846">
        <v>93624</v>
      </c>
      <c r="E12" s="846">
        <f t="shared" si="1"/>
        <v>93624</v>
      </c>
      <c r="F12" s="846">
        <v>0</v>
      </c>
      <c r="G12" s="846">
        <v>1440</v>
      </c>
      <c r="H12" s="846">
        <v>300</v>
      </c>
      <c r="I12" s="846">
        <v>23574</v>
      </c>
      <c r="J12" s="846">
        <v>0</v>
      </c>
      <c r="K12" s="846">
        <v>0</v>
      </c>
      <c r="L12" s="846">
        <v>50</v>
      </c>
      <c r="M12" s="846">
        <v>0</v>
      </c>
      <c r="N12" s="846">
        <v>0</v>
      </c>
      <c r="O12" s="846">
        <v>0</v>
      </c>
      <c r="P12" s="846">
        <v>33200</v>
      </c>
      <c r="Q12" s="848">
        <v>35060</v>
      </c>
      <c r="R12" s="410" t="s">
        <v>1454</v>
      </c>
    </row>
    <row r="13" spans="1:18" s="14" customFormat="1" ht="21" customHeight="1">
      <c r="A13" s="404" t="s">
        <v>107</v>
      </c>
      <c r="B13" s="856">
        <f t="shared" si="2"/>
        <v>97173</v>
      </c>
      <c r="C13" s="846">
        <v>0</v>
      </c>
      <c r="D13" s="846">
        <v>97173</v>
      </c>
      <c r="E13" s="846">
        <f t="shared" si="1"/>
        <v>97173</v>
      </c>
      <c r="F13" s="846">
        <v>0</v>
      </c>
      <c r="G13" s="846">
        <v>960</v>
      </c>
      <c r="H13" s="846">
        <v>500</v>
      </c>
      <c r="I13" s="846">
        <v>21713</v>
      </c>
      <c r="J13" s="846">
        <v>0</v>
      </c>
      <c r="K13" s="846">
        <v>0</v>
      </c>
      <c r="L13" s="846">
        <v>50</v>
      </c>
      <c r="M13" s="846">
        <v>0</v>
      </c>
      <c r="N13" s="846">
        <v>0</v>
      </c>
      <c r="O13" s="846">
        <v>0</v>
      </c>
      <c r="P13" s="846">
        <v>37600</v>
      </c>
      <c r="Q13" s="848">
        <v>36350</v>
      </c>
      <c r="R13" s="410" t="s">
        <v>1455</v>
      </c>
    </row>
    <row r="14" spans="1:18" s="14" customFormat="1" ht="21" customHeight="1">
      <c r="A14" s="404" t="s">
        <v>108</v>
      </c>
      <c r="B14" s="856">
        <f t="shared" si="2"/>
        <v>96048</v>
      </c>
      <c r="C14" s="846">
        <v>0</v>
      </c>
      <c r="D14" s="846">
        <v>96048</v>
      </c>
      <c r="E14" s="846">
        <f t="shared" si="1"/>
        <v>96048</v>
      </c>
      <c r="F14" s="846">
        <v>0</v>
      </c>
      <c r="G14" s="846">
        <v>480</v>
      </c>
      <c r="H14" s="846">
        <v>500</v>
      </c>
      <c r="I14" s="846">
        <v>19970</v>
      </c>
      <c r="J14" s="846">
        <v>0</v>
      </c>
      <c r="K14" s="846">
        <v>0</v>
      </c>
      <c r="L14" s="846">
        <v>50</v>
      </c>
      <c r="M14" s="846">
        <v>0</v>
      </c>
      <c r="N14" s="846">
        <v>2330</v>
      </c>
      <c r="O14" s="846">
        <v>0</v>
      </c>
      <c r="P14" s="846">
        <v>36000</v>
      </c>
      <c r="Q14" s="848">
        <v>36718</v>
      </c>
      <c r="R14" s="410" t="s">
        <v>91</v>
      </c>
    </row>
    <row r="15" spans="1:18" s="14" customFormat="1" ht="21" customHeight="1">
      <c r="A15" s="404" t="s">
        <v>109</v>
      </c>
      <c r="B15" s="856">
        <f t="shared" si="2"/>
        <v>92132</v>
      </c>
      <c r="C15" s="846">
        <v>0</v>
      </c>
      <c r="D15" s="846">
        <v>92132</v>
      </c>
      <c r="E15" s="846">
        <f t="shared" si="1"/>
        <v>92132</v>
      </c>
      <c r="F15" s="846">
        <v>0</v>
      </c>
      <c r="G15" s="846">
        <v>1200</v>
      </c>
      <c r="H15" s="846">
        <v>600</v>
      </c>
      <c r="I15" s="846">
        <v>30302</v>
      </c>
      <c r="J15" s="846">
        <v>0</v>
      </c>
      <c r="K15" s="846">
        <v>0</v>
      </c>
      <c r="L15" s="846">
        <v>30</v>
      </c>
      <c r="M15" s="846">
        <v>0</v>
      </c>
      <c r="N15" s="846">
        <v>0</v>
      </c>
      <c r="O15" s="846">
        <v>0</v>
      </c>
      <c r="P15" s="846">
        <v>28200</v>
      </c>
      <c r="Q15" s="848">
        <v>31800</v>
      </c>
      <c r="R15" s="410" t="s">
        <v>1457</v>
      </c>
    </row>
    <row r="16" spans="1:18" s="14" customFormat="1" ht="21" customHeight="1">
      <c r="A16" s="404" t="s">
        <v>110</v>
      </c>
      <c r="B16" s="856">
        <f t="shared" si="2"/>
        <v>50932</v>
      </c>
      <c r="C16" s="846">
        <v>0</v>
      </c>
      <c r="D16" s="846">
        <v>50932</v>
      </c>
      <c r="E16" s="846">
        <f t="shared" si="1"/>
        <v>50932</v>
      </c>
      <c r="F16" s="846">
        <v>0</v>
      </c>
      <c r="G16" s="846">
        <v>480</v>
      </c>
      <c r="H16" s="846">
        <v>500</v>
      </c>
      <c r="I16" s="846">
        <v>19082</v>
      </c>
      <c r="J16" s="846">
        <v>0</v>
      </c>
      <c r="K16" s="846">
        <v>0</v>
      </c>
      <c r="L16" s="846">
        <v>50</v>
      </c>
      <c r="M16" s="846">
        <v>0</v>
      </c>
      <c r="N16" s="846">
        <v>0</v>
      </c>
      <c r="O16" s="846">
        <v>0</v>
      </c>
      <c r="P16" s="846">
        <v>3800</v>
      </c>
      <c r="Q16" s="848">
        <v>27020</v>
      </c>
      <c r="R16" s="410" t="s">
        <v>1458</v>
      </c>
    </row>
    <row r="17" spans="1:18" s="14" customFormat="1" ht="21" customHeight="1">
      <c r="A17" s="404" t="s">
        <v>111</v>
      </c>
      <c r="B17" s="856">
        <f t="shared" si="2"/>
        <v>66022</v>
      </c>
      <c r="C17" s="846">
        <v>0</v>
      </c>
      <c r="D17" s="846">
        <v>66022</v>
      </c>
      <c r="E17" s="846">
        <f t="shared" si="1"/>
        <v>66022</v>
      </c>
      <c r="F17" s="846">
        <v>0</v>
      </c>
      <c r="G17" s="846">
        <v>480</v>
      </c>
      <c r="H17" s="846">
        <v>1000</v>
      </c>
      <c r="I17" s="846">
        <v>18582</v>
      </c>
      <c r="J17" s="846">
        <v>0</v>
      </c>
      <c r="K17" s="846">
        <v>0</v>
      </c>
      <c r="L17" s="846">
        <v>60</v>
      </c>
      <c r="M17" s="846">
        <v>0</v>
      </c>
      <c r="N17" s="846">
        <v>2330</v>
      </c>
      <c r="O17" s="846">
        <v>0</v>
      </c>
      <c r="P17" s="846">
        <v>3800</v>
      </c>
      <c r="Q17" s="848">
        <v>39770</v>
      </c>
      <c r="R17" s="410" t="s">
        <v>1459</v>
      </c>
    </row>
    <row r="18" spans="1:18" s="14" customFormat="1" ht="21" customHeight="1">
      <c r="A18" s="404" t="s">
        <v>112</v>
      </c>
      <c r="B18" s="856">
        <f t="shared" si="2"/>
        <v>53550</v>
      </c>
      <c r="C18" s="846">
        <v>0</v>
      </c>
      <c r="D18" s="846">
        <v>53550</v>
      </c>
      <c r="E18" s="846">
        <f t="shared" si="1"/>
        <v>53550</v>
      </c>
      <c r="F18" s="846">
        <v>0</v>
      </c>
      <c r="G18" s="846">
        <v>960</v>
      </c>
      <c r="H18" s="846">
        <v>1000</v>
      </c>
      <c r="I18" s="846">
        <v>21570</v>
      </c>
      <c r="J18" s="846">
        <v>0</v>
      </c>
      <c r="K18" s="846">
        <v>0</v>
      </c>
      <c r="L18" s="846">
        <v>50</v>
      </c>
      <c r="M18" s="846">
        <v>0</v>
      </c>
      <c r="N18" s="846">
        <v>0</v>
      </c>
      <c r="O18" s="846">
        <v>0</v>
      </c>
      <c r="P18" s="846">
        <v>0</v>
      </c>
      <c r="Q18" s="848">
        <v>29970</v>
      </c>
      <c r="R18" s="410" t="s">
        <v>1460</v>
      </c>
    </row>
    <row r="19" spans="1:18" s="14" customFormat="1" ht="21" customHeight="1">
      <c r="A19" s="404" t="s">
        <v>113</v>
      </c>
      <c r="B19" s="856">
        <f t="shared" si="2"/>
        <v>65350</v>
      </c>
      <c r="C19" s="846">
        <v>0</v>
      </c>
      <c r="D19" s="846">
        <v>65350</v>
      </c>
      <c r="E19" s="846">
        <f t="shared" si="1"/>
        <v>65350</v>
      </c>
      <c r="F19" s="846">
        <v>0</v>
      </c>
      <c r="G19" s="846">
        <v>960</v>
      </c>
      <c r="H19" s="846">
        <v>500</v>
      </c>
      <c r="I19" s="846">
        <v>28028</v>
      </c>
      <c r="J19" s="846">
        <v>0</v>
      </c>
      <c r="K19" s="846">
        <v>0</v>
      </c>
      <c r="L19" s="846">
        <v>50</v>
      </c>
      <c r="M19" s="846">
        <v>0</v>
      </c>
      <c r="N19" s="846">
        <v>0</v>
      </c>
      <c r="O19" s="846">
        <v>0</v>
      </c>
      <c r="P19" s="846">
        <v>3200</v>
      </c>
      <c r="Q19" s="848">
        <v>32612</v>
      </c>
      <c r="R19" s="410" t="s">
        <v>1461</v>
      </c>
    </row>
    <row r="20" spans="1:18" s="14" customFormat="1" ht="21" customHeight="1">
      <c r="A20" s="404" t="s">
        <v>114</v>
      </c>
      <c r="B20" s="856">
        <f t="shared" si="2"/>
        <v>78850</v>
      </c>
      <c r="C20" s="846">
        <v>0</v>
      </c>
      <c r="D20" s="846">
        <v>78850</v>
      </c>
      <c r="E20" s="846">
        <f t="shared" si="1"/>
        <v>78850</v>
      </c>
      <c r="F20" s="846">
        <v>0</v>
      </c>
      <c r="G20" s="846">
        <v>480</v>
      </c>
      <c r="H20" s="846">
        <v>500</v>
      </c>
      <c r="I20" s="846">
        <v>27965</v>
      </c>
      <c r="J20" s="846">
        <v>0</v>
      </c>
      <c r="K20" s="846">
        <v>0</v>
      </c>
      <c r="L20" s="846">
        <v>30</v>
      </c>
      <c r="M20" s="846">
        <v>0</v>
      </c>
      <c r="N20" s="846">
        <v>0</v>
      </c>
      <c r="O20" s="846">
        <v>0</v>
      </c>
      <c r="P20" s="846">
        <v>11200</v>
      </c>
      <c r="Q20" s="848">
        <v>38675</v>
      </c>
      <c r="R20" s="410" t="s">
        <v>1462</v>
      </c>
    </row>
    <row r="21" spans="1:18" s="14" customFormat="1" ht="21" customHeight="1">
      <c r="A21" s="721" t="s">
        <v>115</v>
      </c>
      <c r="B21" s="857">
        <f>SUM(C21:D21)</f>
        <v>86710</v>
      </c>
      <c r="C21" s="850">
        <v>0</v>
      </c>
      <c r="D21" s="850">
        <v>86710</v>
      </c>
      <c r="E21" s="850">
        <f t="shared" si="1"/>
        <v>86710</v>
      </c>
      <c r="F21" s="850">
        <v>0</v>
      </c>
      <c r="G21" s="850">
        <v>960</v>
      </c>
      <c r="H21" s="850">
        <v>300</v>
      </c>
      <c r="I21" s="850">
        <v>24743</v>
      </c>
      <c r="J21" s="850">
        <v>0</v>
      </c>
      <c r="K21" s="850">
        <v>0</v>
      </c>
      <c r="L21" s="850">
        <v>30</v>
      </c>
      <c r="M21" s="850">
        <v>0</v>
      </c>
      <c r="N21" s="850">
        <v>0</v>
      </c>
      <c r="O21" s="850">
        <v>0</v>
      </c>
      <c r="P21" s="850">
        <v>21400</v>
      </c>
      <c r="Q21" s="852">
        <v>39277</v>
      </c>
      <c r="R21" s="726" t="s">
        <v>1463</v>
      </c>
    </row>
    <row r="22" spans="1:19" s="14" customFormat="1" ht="16.5" customHeight="1">
      <c r="A22" s="194" t="s">
        <v>223</v>
      </c>
      <c r="E22" s="191"/>
      <c r="G22" s="191" t="s">
        <v>1613</v>
      </c>
      <c r="H22" s="191" t="s">
        <v>1613</v>
      </c>
      <c r="L22" s="819"/>
      <c r="M22" s="35" t="s">
        <v>224</v>
      </c>
      <c r="N22" s="819"/>
      <c r="O22" s="819"/>
      <c r="P22" s="35"/>
      <c r="Q22" s="35"/>
      <c r="R22" s="35"/>
      <c r="S22" s="36"/>
    </row>
    <row r="23" spans="1:18" s="14" customFormat="1" ht="18" customHeight="1">
      <c r="A23" s="1250" t="s">
        <v>219</v>
      </c>
      <c r="B23" s="1254"/>
      <c r="C23" s="1254"/>
      <c r="D23" s="1254"/>
      <c r="N23" s="1251"/>
      <c r="O23" s="1251"/>
      <c r="P23" s="1251"/>
      <c r="Q23" s="1251"/>
      <c r="R23" s="1251"/>
    </row>
    <row r="24" spans="1:18" s="14" customFormat="1" ht="16.5" customHeight="1">
      <c r="A24" s="14" t="s">
        <v>1613</v>
      </c>
      <c r="N24" s="1251"/>
      <c r="O24" s="1251"/>
      <c r="P24" s="1251"/>
      <c r="Q24" s="1251"/>
      <c r="R24" s="1251"/>
    </row>
  </sheetData>
  <sheetProtection/>
  <mergeCells count="6">
    <mergeCell ref="N24:R24"/>
    <mergeCell ref="A1:R1"/>
    <mergeCell ref="Q2:R2"/>
    <mergeCell ref="E3:Q3"/>
    <mergeCell ref="A23:D23"/>
    <mergeCell ref="N23:R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C000"/>
  </sheetPr>
  <dimension ref="A1:S23"/>
  <sheetViews>
    <sheetView zoomScalePageLayoutView="0" workbookViewId="0" topLeftCell="A1">
      <selection activeCell="A22" sqref="A22:IV22"/>
    </sheetView>
  </sheetViews>
  <sheetFormatPr defaultColWidth="8.88671875" defaultRowHeight="13.5"/>
  <sheetData>
    <row r="1" spans="1:18" s="14" customFormat="1" ht="37.5" customHeight="1">
      <c r="A1" s="1110" t="s">
        <v>213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10"/>
    </row>
    <row r="2" spans="1:18" s="14" customFormat="1" ht="18" customHeight="1">
      <c r="A2" s="14" t="s">
        <v>162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1252" t="s">
        <v>163</v>
      </c>
      <c r="R2" s="1253"/>
    </row>
    <row r="3" spans="1:18" s="14" customFormat="1" ht="18.75" customHeight="1">
      <c r="A3" s="70"/>
      <c r="B3" s="54" t="s">
        <v>164</v>
      </c>
      <c r="C3" s="54" t="s">
        <v>165</v>
      </c>
      <c r="D3" s="54" t="s">
        <v>166</v>
      </c>
      <c r="E3" s="1111" t="s">
        <v>167</v>
      </c>
      <c r="F3" s="1107"/>
      <c r="G3" s="1107"/>
      <c r="H3" s="1107"/>
      <c r="I3" s="1107"/>
      <c r="J3" s="1107"/>
      <c r="K3" s="1107"/>
      <c r="L3" s="1107"/>
      <c r="M3" s="1107"/>
      <c r="N3" s="1107"/>
      <c r="O3" s="1107"/>
      <c r="P3" s="1107"/>
      <c r="Q3" s="1108"/>
      <c r="R3" s="70"/>
    </row>
    <row r="4" spans="1:18" s="14" customFormat="1" ht="18.75" customHeight="1">
      <c r="A4" s="108" t="s">
        <v>122</v>
      </c>
      <c r="B4" s="33"/>
      <c r="C4" s="33" t="s">
        <v>168</v>
      </c>
      <c r="D4" s="33"/>
      <c r="E4" s="68"/>
      <c r="F4" s="54" t="s">
        <v>169</v>
      </c>
      <c r="G4" s="54" t="s">
        <v>170</v>
      </c>
      <c r="H4" s="54" t="s">
        <v>172</v>
      </c>
      <c r="I4" s="54" t="s">
        <v>173</v>
      </c>
      <c r="J4" s="54" t="s">
        <v>174</v>
      </c>
      <c r="K4" s="54" t="s">
        <v>175</v>
      </c>
      <c r="L4" s="54" t="s">
        <v>176</v>
      </c>
      <c r="M4" s="54" t="s">
        <v>177</v>
      </c>
      <c r="N4" s="54" t="s">
        <v>178</v>
      </c>
      <c r="O4" s="54" t="s">
        <v>179</v>
      </c>
      <c r="P4" s="54" t="s">
        <v>180</v>
      </c>
      <c r="Q4" s="54" t="s">
        <v>181</v>
      </c>
      <c r="R4" s="21" t="s">
        <v>1580</v>
      </c>
    </row>
    <row r="5" spans="1:18" s="14" customFormat="1" ht="18.75" customHeight="1">
      <c r="A5" s="108"/>
      <c r="B5" s="33"/>
      <c r="C5" s="33" t="s">
        <v>182</v>
      </c>
      <c r="D5" s="33" t="s">
        <v>183</v>
      </c>
      <c r="E5" s="68"/>
      <c r="F5" s="33"/>
      <c r="G5" s="33"/>
      <c r="H5" s="33"/>
      <c r="I5" s="33"/>
      <c r="J5" s="33"/>
      <c r="K5" s="33"/>
      <c r="L5" s="33"/>
      <c r="M5" s="33"/>
      <c r="N5" s="33"/>
      <c r="O5" s="33" t="s">
        <v>185</v>
      </c>
      <c r="P5" s="33"/>
      <c r="Q5" s="33"/>
      <c r="R5" s="21"/>
    </row>
    <row r="6" spans="1:18" s="14" customFormat="1" ht="18.75" customHeight="1">
      <c r="A6" s="109" t="s">
        <v>83</v>
      </c>
      <c r="B6" s="24" t="s">
        <v>186</v>
      </c>
      <c r="C6" s="24" t="s">
        <v>187</v>
      </c>
      <c r="D6" s="24" t="s">
        <v>187</v>
      </c>
      <c r="E6" s="18"/>
      <c r="F6" s="24" t="s">
        <v>188</v>
      </c>
      <c r="G6" s="24" t="s">
        <v>189</v>
      </c>
      <c r="H6" s="24" t="s">
        <v>191</v>
      </c>
      <c r="I6" s="24" t="s">
        <v>192</v>
      </c>
      <c r="J6" s="24" t="s">
        <v>193</v>
      </c>
      <c r="K6" s="24" t="s">
        <v>194</v>
      </c>
      <c r="L6" s="24" t="s">
        <v>195</v>
      </c>
      <c r="M6" s="24" t="s">
        <v>196</v>
      </c>
      <c r="N6" s="24" t="s">
        <v>197</v>
      </c>
      <c r="O6" s="56" t="s">
        <v>198</v>
      </c>
      <c r="P6" s="24" t="s">
        <v>199</v>
      </c>
      <c r="Q6" s="24" t="s">
        <v>200</v>
      </c>
      <c r="R6" s="25" t="s">
        <v>85</v>
      </c>
    </row>
    <row r="7" spans="1:19" s="105" customFormat="1" ht="22.5" customHeight="1">
      <c r="A7" s="404" t="s">
        <v>522</v>
      </c>
      <c r="B7" s="856">
        <v>529182</v>
      </c>
      <c r="C7" s="846">
        <v>0</v>
      </c>
      <c r="D7" s="846">
        <v>529182</v>
      </c>
      <c r="E7" s="846">
        <v>529182</v>
      </c>
      <c r="F7" s="846">
        <v>0</v>
      </c>
      <c r="G7" s="846">
        <v>0</v>
      </c>
      <c r="H7" s="846">
        <v>12094</v>
      </c>
      <c r="I7" s="846">
        <v>0</v>
      </c>
      <c r="J7" s="846">
        <v>0</v>
      </c>
      <c r="K7" s="846">
        <v>0</v>
      </c>
      <c r="L7" s="846">
        <v>0</v>
      </c>
      <c r="M7" s="846">
        <v>13817</v>
      </c>
      <c r="N7" s="846">
        <v>95100</v>
      </c>
      <c r="O7" s="846">
        <v>0</v>
      </c>
      <c r="P7" s="846">
        <v>249210</v>
      </c>
      <c r="Q7" s="846">
        <v>158961</v>
      </c>
      <c r="R7" s="410" t="s">
        <v>522</v>
      </c>
      <c r="S7" s="83"/>
    </row>
    <row r="8" spans="1:19" s="30" customFormat="1" ht="22.5" customHeight="1">
      <c r="A8" s="858" t="s">
        <v>1476</v>
      </c>
      <c r="B8" s="853">
        <f>SUM(B10:B21)</f>
        <v>392321</v>
      </c>
      <c r="C8" s="854">
        <f aca="true" t="shared" si="0" ref="C8:Q8">SUM(C10:C21)</f>
        <v>0</v>
      </c>
      <c r="D8" s="854">
        <f t="shared" si="0"/>
        <v>392321</v>
      </c>
      <c r="E8" s="854">
        <f>SUM(E10:E21)</f>
        <v>392321</v>
      </c>
      <c r="F8" s="854">
        <f t="shared" si="0"/>
        <v>0</v>
      </c>
      <c r="G8" s="854">
        <f t="shared" si="0"/>
        <v>0</v>
      </c>
      <c r="H8" s="854">
        <f t="shared" si="0"/>
        <v>0</v>
      </c>
      <c r="I8" s="854">
        <f t="shared" si="0"/>
        <v>0</v>
      </c>
      <c r="J8" s="854">
        <f t="shared" si="0"/>
        <v>0</v>
      </c>
      <c r="K8" s="854">
        <f t="shared" si="0"/>
        <v>0</v>
      </c>
      <c r="L8" s="854">
        <f t="shared" si="0"/>
        <v>0</v>
      </c>
      <c r="M8" s="854">
        <f t="shared" si="0"/>
        <v>416</v>
      </c>
      <c r="N8" s="854">
        <f t="shared" si="0"/>
        <v>116532</v>
      </c>
      <c r="O8" s="854">
        <f t="shared" si="0"/>
        <v>0</v>
      </c>
      <c r="P8" s="854">
        <f t="shared" si="0"/>
        <v>201809</v>
      </c>
      <c r="Q8" s="855">
        <f t="shared" si="0"/>
        <v>73564</v>
      </c>
      <c r="R8" s="820" t="s">
        <v>1476</v>
      </c>
      <c r="S8" s="209"/>
    </row>
    <row r="9" spans="1:19" s="30" customFormat="1" ht="20.25" customHeight="1">
      <c r="A9" s="822" t="s">
        <v>209</v>
      </c>
      <c r="B9" s="853"/>
      <c r="C9" s="854"/>
      <c r="D9" s="854"/>
      <c r="E9" s="854"/>
      <c r="F9" s="854"/>
      <c r="G9" s="854"/>
      <c r="H9" s="854"/>
      <c r="I9" s="854"/>
      <c r="J9" s="854"/>
      <c r="K9" s="854"/>
      <c r="L9" s="854"/>
      <c r="M9" s="854"/>
      <c r="N9" s="854"/>
      <c r="O9" s="854"/>
      <c r="P9" s="854"/>
      <c r="Q9" s="855"/>
      <c r="R9" s="820" t="s">
        <v>815</v>
      </c>
      <c r="S9" s="209"/>
    </row>
    <row r="10" spans="1:18" s="14" customFormat="1" ht="21" customHeight="1">
      <c r="A10" s="404" t="s">
        <v>104</v>
      </c>
      <c r="B10" s="856">
        <f>SUM(C10:D10)</f>
        <v>86506</v>
      </c>
      <c r="C10" s="846">
        <v>0</v>
      </c>
      <c r="D10" s="846">
        <v>86506</v>
      </c>
      <c r="E10" s="846">
        <f aca="true" t="shared" si="1" ref="E10:E21">SUM(F10:Q10)</f>
        <v>86506</v>
      </c>
      <c r="F10" s="846">
        <v>0</v>
      </c>
      <c r="G10" s="846">
        <v>0</v>
      </c>
      <c r="H10" s="846">
        <v>0</v>
      </c>
      <c r="I10" s="846">
        <v>0</v>
      </c>
      <c r="J10" s="846">
        <v>0</v>
      </c>
      <c r="K10" s="846">
        <v>0</v>
      </c>
      <c r="L10" s="846">
        <v>0</v>
      </c>
      <c r="M10" s="846">
        <v>0</v>
      </c>
      <c r="N10" s="846">
        <v>11810</v>
      </c>
      <c r="O10" s="846">
        <v>0</v>
      </c>
      <c r="P10" s="846">
        <v>56322</v>
      </c>
      <c r="Q10" s="848">
        <v>18374</v>
      </c>
      <c r="R10" s="410" t="s">
        <v>1452</v>
      </c>
    </row>
    <row r="11" spans="1:18" s="14" customFormat="1" ht="21" customHeight="1">
      <c r="A11" s="404" t="s">
        <v>105</v>
      </c>
      <c r="B11" s="856">
        <f aca="true" t="shared" si="2" ref="B11:B21">SUM(C11:D11)</f>
        <v>56861</v>
      </c>
      <c r="C11" s="846">
        <v>0</v>
      </c>
      <c r="D11" s="846">
        <v>56861</v>
      </c>
      <c r="E11" s="846">
        <f t="shared" si="1"/>
        <v>56861</v>
      </c>
      <c r="F11" s="846">
        <v>0</v>
      </c>
      <c r="G11" s="846">
        <v>0</v>
      </c>
      <c r="H11" s="846">
        <v>0</v>
      </c>
      <c r="I11" s="846">
        <v>0</v>
      </c>
      <c r="J11" s="846">
        <v>0</v>
      </c>
      <c r="K11" s="846">
        <v>0</v>
      </c>
      <c r="L11" s="846">
        <v>0</v>
      </c>
      <c r="M11" s="846">
        <v>51</v>
      </c>
      <c r="N11" s="846">
        <v>8180</v>
      </c>
      <c r="O11" s="846">
        <v>0</v>
      </c>
      <c r="P11" s="846">
        <v>29238</v>
      </c>
      <c r="Q11" s="848">
        <v>19392</v>
      </c>
      <c r="R11" s="410" t="s">
        <v>1453</v>
      </c>
    </row>
    <row r="12" spans="1:18" s="14" customFormat="1" ht="21" customHeight="1">
      <c r="A12" s="404" t="s">
        <v>106</v>
      </c>
      <c r="B12" s="856">
        <f t="shared" si="2"/>
        <v>63523</v>
      </c>
      <c r="C12" s="846">
        <v>0</v>
      </c>
      <c r="D12" s="846">
        <v>63523</v>
      </c>
      <c r="E12" s="846">
        <f t="shared" si="1"/>
        <v>63523</v>
      </c>
      <c r="F12" s="846">
        <v>0</v>
      </c>
      <c r="G12" s="846">
        <v>0</v>
      </c>
      <c r="H12" s="846">
        <v>0</v>
      </c>
      <c r="I12" s="846">
        <v>0</v>
      </c>
      <c r="J12" s="846">
        <v>0</v>
      </c>
      <c r="K12" s="846">
        <v>0</v>
      </c>
      <c r="L12" s="846">
        <v>0</v>
      </c>
      <c r="M12" s="846">
        <v>57</v>
      </c>
      <c r="N12" s="846">
        <v>9730</v>
      </c>
      <c r="O12" s="846">
        <v>0</v>
      </c>
      <c r="P12" s="846">
        <v>35526</v>
      </c>
      <c r="Q12" s="848">
        <v>18210</v>
      </c>
      <c r="R12" s="410" t="s">
        <v>1454</v>
      </c>
    </row>
    <row r="13" spans="1:18" s="14" customFormat="1" ht="21" customHeight="1">
      <c r="A13" s="404" t="s">
        <v>107</v>
      </c>
      <c r="B13" s="856">
        <f t="shared" si="2"/>
        <v>45920</v>
      </c>
      <c r="C13" s="846">
        <v>0</v>
      </c>
      <c r="D13" s="846">
        <v>45920</v>
      </c>
      <c r="E13" s="846">
        <f t="shared" si="1"/>
        <v>45920</v>
      </c>
      <c r="F13" s="846">
        <v>0</v>
      </c>
      <c r="G13" s="846">
        <v>0</v>
      </c>
      <c r="H13" s="846">
        <v>0</v>
      </c>
      <c r="I13" s="846">
        <v>0</v>
      </c>
      <c r="J13" s="846">
        <v>0</v>
      </c>
      <c r="K13" s="846">
        <v>0</v>
      </c>
      <c r="L13" s="846">
        <v>0</v>
      </c>
      <c r="M13" s="846">
        <v>82</v>
      </c>
      <c r="N13" s="846">
        <v>10010</v>
      </c>
      <c r="O13" s="846">
        <v>0</v>
      </c>
      <c r="P13" s="846">
        <v>24916</v>
      </c>
      <c r="Q13" s="848">
        <v>10912</v>
      </c>
      <c r="R13" s="410" t="s">
        <v>1455</v>
      </c>
    </row>
    <row r="14" spans="1:18" s="14" customFormat="1" ht="21" customHeight="1">
      <c r="A14" s="404" t="s">
        <v>108</v>
      </c>
      <c r="B14" s="856">
        <f t="shared" si="2"/>
        <v>9390</v>
      </c>
      <c r="C14" s="846">
        <v>0</v>
      </c>
      <c r="D14" s="846">
        <v>9390</v>
      </c>
      <c r="E14" s="846">
        <f t="shared" si="1"/>
        <v>9390</v>
      </c>
      <c r="F14" s="846">
        <v>0</v>
      </c>
      <c r="G14" s="846">
        <v>0</v>
      </c>
      <c r="H14" s="846">
        <v>0</v>
      </c>
      <c r="I14" s="846">
        <v>0</v>
      </c>
      <c r="J14" s="846">
        <v>0</v>
      </c>
      <c r="K14" s="846">
        <v>0</v>
      </c>
      <c r="L14" s="846">
        <v>0</v>
      </c>
      <c r="M14" s="846">
        <v>0</v>
      </c>
      <c r="N14" s="846">
        <v>6990</v>
      </c>
      <c r="O14" s="846">
        <v>0</v>
      </c>
      <c r="P14" s="846">
        <v>2400</v>
      </c>
      <c r="Q14" s="848">
        <v>0</v>
      </c>
      <c r="R14" s="410" t="s">
        <v>91</v>
      </c>
    </row>
    <row r="15" spans="1:18" s="14" customFormat="1" ht="21" customHeight="1">
      <c r="A15" s="404" t="s">
        <v>109</v>
      </c>
      <c r="B15" s="856">
        <f t="shared" si="2"/>
        <v>8460</v>
      </c>
      <c r="C15" s="846">
        <v>0</v>
      </c>
      <c r="D15" s="846">
        <v>8460</v>
      </c>
      <c r="E15" s="846">
        <f t="shared" si="1"/>
        <v>8460</v>
      </c>
      <c r="F15" s="846">
        <v>0</v>
      </c>
      <c r="G15" s="846">
        <v>0</v>
      </c>
      <c r="H15" s="846">
        <v>0</v>
      </c>
      <c r="I15" s="846">
        <v>0</v>
      </c>
      <c r="J15" s="846">
        <v>0</v>
      </c>
      <c r="K15" s="846">
        <v>0</v>
      </c>
      <c r="L15" s="846">
        <v>0</v>
      </c>
      <c r="M15" s="846">
        <v>0</v>
      </c>
      <c r="N15" s="846">
        <v>7760</v>
      </c>
      <c r="O15" s="846">
        <v>0</v>
      </c>
      <c r="P15" s="846">
        <v>0</v>
      </c>
      <c r="Q15" s="848">
        <v>700</v>
      </c>
      <c r="R15" s="410" t="s">
        <v>1457</v>
      </c>
    </row>
    <row r="16" spans="1:18" s="14" customFormat="1" ht="21" customHeight="1">
      <c r="A16" s="404" t="s">
        <v>110</v>
      </c>
      <c r="B16" s="856">
        <f t="shared" si="2"/>
        <v>10010</v>
      </c>
      <c r="C16" s="846">
        <v>0</v>
      </c>
      <c r="D16" s="846">
        <v>10010</v>
      </c>
      <c r="E16" s="846">
        <f t="shared" si="1"/>
        <v>10010</v>
      </c>
      <c r="F16" s="846">
        <v>0</v>
      </c>
      <c r="G16" s="846">
        <v>0</v>
      </c>
      <c r="H16" s="846">
        <v>0</v>
      </c>
      <c r="I16" s="846">
        <v>0</v>
      </c>
      <c r="J16" s="846">
        <v>0</v>
      </c>
      <c r="K16" s="846">
        <v>0</v>
      </c>
      <c r="L16" s="846">
        <v>0</v>
      </c>
      <c r="M16" s="846">
        <v>0</v>
      </c>
      <c r="N16" s="846">
        <v>10010</v>
      </c>
      <c r="O16" s="846">
        <v>0</v>
      </c>
      <c r="P16" s="846">
        <v>0</v>
      </c>
      <c r="Q16" s="848">
        <v>0</v>
      </c>
      <c r="R16" s="410" t="s">
        <v>1458</v>
      </c>
    </row>
    <row r="17" spans="1:18" s="14" customFormat="1" ht="21" customHeight="1">
      <c r="A17" s="404" t="s">
        <v>111</v>
      </c>
      <c r="B17" s="856">
        <f t="shared" si="2"/>
        <v>10490</v>
      </c>
      <c r="C17" s="846">
        <v>0</v>
      </c>
      <c r="D17" s="846">
        <v>10490</v>
      </c>
      <c r="E17" s="846">
        <f t="shared" si="1"/>
        <v>10490</v>
      </c>
      <c r="F17" s="846">
        <v>0</v>
      </c>
      <c r="G17" s="846">
        <v>0</v>
      </c>
      <c r="H17" s="846">
        <v>0</v>
      </c>
      <c r="I17" s="846">
        <v>0</v>
      </c>
      <c r="J17" s="846">
        <v>0</v>
      </c>
      <c r="K17" s="846">
        <v>0</v>
      </c>
      <c r="L17" s="846">
        <v>0</v>
      </c>
      <c r="M17" s="846">
        <v>0</v>
      </c>
      <c r="N17" s="846">
        <v>10090</v>
      </c>
      <c r="O17" s="846">
        <v>0</v>
      </c>
      <c r="P17" s="846">
        <v>0</v>
      </c>
      <c r="Q17" s="848">
        <v>400</v>
      </c>
      <c r="R17" s="410" t="s">
        <v>1459</v>
      </c>
    </row>
    <row r="18" spans="1:18" s="14" customFormat="1" ht="21" customHeight="1">
      <c r="A18" s="404" t="s">
        <v>112</v>
      </c>
      <c r="B18" s="856">
        <f t="shared" si="2"/>
        <v>10090</v>
      </c>
      <c r="C18" s="846">
        <v>0</v>
      </c>
      <c r="D18" s="846">
        <v>10090</v>
      </c>
      <c r="E18" s="846">
        <f t="shared" si="1"/>
        <v>10090</v>
      </c>
      <c r="F18" s="846">
        <v>0</v>
      </c>
      <c r="G18" s="846">
        <v>0</v>
      </c>
      <c r="H18" s="846">
        <v>0</v>
      </c>
      <c r="I18" s="846">
        <v>0</v>
      </c>
      <c r="J18" s="846">
        <v>0</v>
      </c>
      <c r="K18" s="846">
        <v>0</v>
      </c>
      <c r="L18" s="846">
        <v>0</v>
      </c>
      <c r="M18" s="846">
        <v>0</v>
      </c>
      <c r="N18" s="846">
        <v>10090</v>
      </c>
      <c r="O18" s="846">
        <v>0</v>
      </c>
      <c r="P18" s="846">
        <v>0</v>
      </c>
      <c r="Q18" s="848">
        <v>0</v>
      </c>
      <c r="R18" s="410" t="s">
        <v>1460</v>
      </c>
    </row>
    <row r="19" spans="1:18" s="14" customFormat="1" ht="21" customHeight="1">
      <c r="A19" s="404" t="s">
        <v>113</v>
      </c>
      <c r="B19" s="856">
        <f t="shared" si="2"/>
        <v>15003</v>
      </c>
      <c r="C19" s="846">
        <v>0</v>
      </c>
      <c r="D19" s="846">
        <v>15003</v>
      </c>
      <c r="E19" s="846">
        <f t="shared" si="1"/>
        <v>15003</v>
      </c>
      <c r="F19" s="846">
        <v>0</v>
      </c>
      <c r="G19" s="846">
        <v>0</v>
      </c>
      <c r="H19" s="846">
        <v>0</v>
      </c>
      <c r="I19" s="846">
        <v>0</v>
      </c>
      <c r="J19" s="846">
        <v>0</v>
      </c>
      <c r="K19" s="846">
        <v>0</v>
      </c>
      <c r="L19" s="846">
        <v>0</v>
      </c>
      <c r="M19" s="846">
        <v>40</v>
      </c>
      <c r="N19" s="846">
        <v>12590</v>
      </c>
      <c r="O19" s="846">
        <v>0</v>
      </c>
      <c r="P19" s="846">
        <v>1405</v>
      </c>
      <c r="Q19" s="848">
        <v>968</v>
      </c>
      <c r="R19" s="410" t="s">
        <v>1461</v>
      </c>
    </row>
    <row r="20" spans="1:18" s="14" customFormat="1" ht="21" customHeight="1">
      <c r="A20" s="404" t="s">
        <v>114</v>
      </c>
      <c r="B20" s="856">
        <f t="shared" si="2"/>
        <v>28245</v>
      </c>
      <c r="C20" s="846">
        <v>0</v>
      </c>
      <c r="D20" s="846">
        <v>28245</v>
      </c>
      <c r="E20" s="846">
        <f t="shared" si="1"/>
        <v>28245</v>
      </c>
      <c r="F20" s="846">
        <v>0</v>
      </c>
      <c r="G20" s="846">
        <v>0</v>
      </c>
      <c r="H20" s="846">
        <v>0</v>
      </c>
      <c r="I20" s="846">
        <v>0</v>
      </c>
      <c r="J20" s="846">
        <v>0</v>
      </c>
      <c r="K20" s="846">
        <v>0</v>
      </c>
      <c r="L20" s="846">
        <v>0</v>
      </c>
      <c r="M20" s="846">
        <v>75</v>
      </c>
      <c r="N20" s="846">
        <v>10860</v>
      </c>
      <c r="O20" s="846">
        <v>0</v>
      </c>
      <c r="P20" s="846">
        <v>13902</v>
      </c>
      <c r="Q20" s="848">
        <v>3408</v>
      </c>
      <c r="R20" s="410" t="s">
        <v>1462</v>
      </c>
    </row>
    <row r="21" spans="1:18" s="14" customFormat="1" ht="21" customHeight="1">
      <c r="A21" s="721" t="s">
        <v>115</v>
      </c>
      <c r="B21" s="857">
        <f t="shared" si="2"/>
        <v>47823</v>
      </c>
      <c r="C21" s="850">
        <v>0</v>
      </c>
      <c r="D21" s="850">
        <v>47823</v>
      </c>
      <c r="E21" s="850">
        <f t="shared" si="1"/>
        <v>47823</v>
      </c>
      <c r="F21" s="850">
        <v>0</v>
      </c>
      <c r="G21" s="850">
        <v>0</v>
      </c>
      <c r="H21" s="850">
        <v>0</v>
      </c>
      <c r="I21" s="850">
        <v>0</v>
      </c>
      <c r="J21" s="850">
        <v>0</v>
      </c>
      <c r="K21" s="850">
        <v>0</v>
      </c>
      <c r="L21" s="850">
        <v>0</v>
      </c>
      <c r="M21" s="850">
        <v>111</v>
      </c>
      <c r="N21" s="850">
        <v>8412</v>
      </c>
      <c r="O21" s="850">
        <v>0</v>
      </c>
      <c r="P21" s="850">
        <v>38100</v>
      </c>
      <c r="Q21" s="852">
        <v>1200</v>
      </c>
      <c r="R21" s="726" t="s">
        <v>1463</v>
      </c>
    </row>
    <row r="22" spans="1:19" s="14" customFormat="1" ht="16.5" customHeight="1">
      <c r="A22" s="194" t="s">
        <v>223</v>
      </c>
      <c r="E22" s="191"/>
      <c r="G22" s="191" t="s">
        <v>1613</v>
      </c>
      <c r="H22" s="191" t="s">
        <v>1613</v>
      </c>
      <c r="L22" s="819"/>
      <c r="M22" s="35" t="s">
        <v>224</v>
      </c>
      <c r="N22" s="819"/>
      <c r="O22" s="819"/>
      <c r="P22" s="35"/>
      <c r="Q22" s="35"/>
      <c r="R22" s="35"/>
      <c r="S22" s="36"/>
    </row>
    <row r="23" spans="1:18" s="14" customFormat="1" ht="18" customHeight="1">
      <c r="A23" s="1250" t="s">
        <v>219</v>
      </c>
      <c r="B23" s="1254"/>
      <c r="C23" s="1254"/>
      <c r="D23" s="1254"/>
      <c r="N23" s="1251"/>
      <c r="O23" s="1251"/>
      <c r="P23" s="1251"/>
      <c r="Q23" s="1251"/>
      <c r="R23" s="1251"/>
    </row>
  </sheetData>
  <sheetProtection/>
  <mergeCells count="5">
    <mergeCell ref="A1:R1"/>
    <mergeCell ref="Q2:R2"/>
    <mergeCell ref="E3:Q3"/>
    <mergeCell ref="A23:D23"/>
    <mergeCell ref="N23:R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C000"/>
  </sheetPr>
  <dimension ref="A1:S23"/>
  <sheetViews>
    <sheetView zoomScalePageLayoutView="0" workbookViewId="0" topLeftCell="A1">
      <selection activeCell="I24" sqref="I24"/>
    </sheetView>
  </sheetViews>
  <sheetFormatPr defaultColWidth="8.88671875" defaultRowHeight="13.5"/>
  <sheetData>
    <row r="1" spans="1:18" s="14" customFormat="1" ht="37.5" customHeight="1">
      <c r="A1" s="1110" t="s">
        <v>213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10"/>
    </row>
    <row r="2" spans="1:18" s="14" customFormat="1" ht="18" customHeight="1">
      <c r="A2" s="14" t="s">
        <v>162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1252" t="s">
        <v>163</v>
      </c>
      <c r="R2" s="1253"/>
    </row>
    <row r="3" spans="1:18" s="14" customFormat="1" ht="18.75" customHeight="1">
      <c r="A3" s="70"/>
      <c r="B3" s="54" t="s">
        <v>164</v>
      </c>
      <c r="C3" s="54" t="s">
        <v>165</v>
      </c>
      <c r="D3" s="54" t="s">
        <v>166</v>
      </c>
      <c r="E3" s="1111" t="s">
        <v>167</v>
      </c>
      <c r="F3" s="1107"/>
      <c r="G3" s="1107"/>
      <c r="H3" s="1107"/>
      <c r="I3" s="1107"/>
      <c r="J3" s="1107"/>
      <c r="K3" s="1107"/>
      <c r="L3" s="1107"/>
      <c r="M3" s="1107"/>
      <c r="N3" s="1107"/>
      <c r="O3" s="1107"/>
      <c r="P3" s="1107"/>
      <c r="Q3" s="1108"/>
      <c r="R3" s="70"/>
    </row>
    <row r="4" spans="1:18" s="14" customFormat="1" ht="18.75" customHeight="1">
      <c r="A4" s="108" t="s">
        <v>122</v>
      </c>
      <c r="B4" s="33"/>
      <c r="C4" s="33" t="s">
        <v>168</v>
      </c>
      <c r="D4" s="33"/>
      <c r="E4" s="68"/>
      <c r="F4" s="54" t="s">
        <v>169</v>
      </c>
      <c r="G4" s="54" t="s">
        <v>170</v>
      </c>
      <c r="H4" s="54" t="s">
        <v>172</v>
      </c>
      <c r="I4" s="54" t="s">
        <v>173</v>
      </c>
      <c r="J4" s="54" t="s">
        <v>174</v>
      </c>
      <c r="K4" s="54" t="s">
        <v>175</v>
      </c>
      <c r="L4" s="54" t="s">
        <v>176</v>
      </c>
      <c r="M4" s="54" t="s">
        <v>177</v>
      </c>
      <c r="N4" s="54" t="s">
        <v>178</v>
      </c>
      <c r="O4" s="54" t="s">
        <v>179</v>
      </c>
      <c r="P4" s="54" t="s">
        <v>180</v>
      </c>
      <c r="Q4" s="54" t="s">
        <v>181</v>
      </c>
      <c r="R4" s="21" t="s">
        <v>1580</v>
      </c>
    </row>
    <row r="5" spans="1:18" s="14" customFormat="1" ht="18.75" customHeight="1">
      <c r="A5" s="108"/>
      <c r="B5" s="33"/>
      <c r="C5" s="33" t="s">
        <v>182</v>
      </c>
      <c r="D5" s="33" t="s">
        <v>183</v>
      </c>
      <c r="E5" s="68"/>
      <c r="F5" s="33"/>
      <c r="G5" s="33"/>
      <c r="H5" s="33"/>
      <c r="I5" s="33"/>
      <c r="J5" s="33"/>
      <c r="K5" s="33"/>
      <c r="L5" s="33"/>
      <c r="M5" s="33"/>
      <c r="N5" s="33"/>
      <c r="O5" s="33" t="s">
        <v>185</v>
      </c>
      <c r="P5" s="33"/>
      <c r="Q5" s="33"/>
      <c r="R5" s="21"/>
    </row>
    <row r="6" spans="1:18" s="14" customFormat="1" ht="18.75" customHeight="1">
      <c r="A6" s="109" t="s">
        <v>83</v>
      </c>
      <c r="B6" s="24" t="s">
        <v>186</v>
      </c>
      <c r="C6" s="24" t="s">
        <v>187</v>
      </c>
      <c r="D6" s="24" t="s">
        <v>187</v>
      </c>
      <c r="E6" s="18"/>
      <c r="F6" s="24" t="s">
        <v>188</v>
      </c>
      <c r="G6" s="24" t="s">
        <v>189</v>
      </c>
      <c r="H6" s="24" t="s">
        <v>191</v>
      </c>
      <c r="I6" s="24" t="s">
        <v>192</v>
      </c>
      <c r="J6" s="24" t="s">
        <v>193</v>
      </c>
      <c r="K6" s="24" t="s">
        <v>194</v>
      </c>
      <c r="L6" s="24" t="s">
        <v>195</v>
      </c>
      <c r="M6" s="24" t="s">
        <v>196</v>
      </c>
      <c r="N6" s="24" t="s">
        <v>197</v>
      </c>
      <c r="O6" s="56" t="s">
        <v>198</v>
      </c>
      <c r="P6" s="24" t="s">
        <v>199</v>
      </c>
      <c r="Q6" s="24" t="s">
        <v>200</v>
      </c>
      <c r="R6" s="25" t="s">
        <v>85</v>
      </c>
    </row>
    <row r="7" spans="1:19" s="105" customFormat="1" ht="22.5" customHeight="1">
      <c r="A7" s="404" t="s">
        <v>522</v>
      </c>
      <c r="B7" s="856">
        <v>575710</v>
      </c>
      <c r="C7" s="846">
        <v>7178</v>
      </c>
      <c r="D7" s="846">
        <v>568532</v>
      </c>
      <c r="E7" s="846">
        <v>575710</v>
      </c>
      <c r="F7" s="846">
        <v>0</v>
      </c>
      <c r="G7" s="846">
        <v>315026</v>
      </c>
      <c r="H7" s="846">
        <v>0</v>
      </c>
      <c r="I7" s="846">
        <v>66237</v>
      </c>
      <c r="J7" s="846">
        <v>0</v>
      </c>
      <c r="K7" s="846">
        <v>0</v>
      </c>
      <c r="L7" s="846">
        <v>0</v>
      </c>
      <c r="M7" s="846">
        <v>2</v>
      </c>
      <c r="N7" s="846">
        <v>157210</v>
      </c>
      <c r="O7" s="846">
        <v>0</v>
      </c>
      <c r="P7" s="846">
        <v>0</v>
      </c>
      <c r="Q7" s="846">
        <v>37235</v>
      </c>
      <c r="R7" s="410" t="s">
        <v>522</v>
      </c>
      <c r="S7" s="83"/>
    </row>
    <row r="8" spans="1:19" s="30" customFormat="1" ht="22.5" customHeight="1">
      <c r="A8" s="858" t="s">
        <v>1476</v>
      </c>
      <c r="B8" s="853">
        <f>SUM(B10:B21)</f>
        <v>636977</v>
      </c>
      <c r="C8" s="854">
        <f>SUM(C10:C21)</f>
        <v>3854</v>
      </c>
      <c r="D8" s="854">
        <f>SUM(D10:D21)</f>
        <v>633123</v>
      </c>
      <c r="E8" s="854">
        <f>SUM(E10:E21)</f>
        <v>636977</v>
      </c>
      <c r="F8" s="854">
        <f aca="true" t="shared" si="0" ref="F8:P8">SUM(F10:F21)</f>
        <v>0</v>
      </c>
      <c r="G8" s="854">
        <f>SUM(G10:G21)</f>
        <v>327493</v>
      </c>
      <c r="H8" s="854">
        <f t="shared" si="0"/>
        <v>0</v>
      </c>
      <c r="I8" s="854">
        <f>SUM(I10:I21)</f>
        <v>94344</v>
      </c>
      <c r="J8" s="854">
        <f t="shared" si="0"/>
        <v>0</v>
      </c>
      <c r="K8" s="854">
        <f t="shared" si="0"/>
        <v>0</v>
      </c>
      <c r="L8" s="854">
        <f t="shared" si="0"/>
        <v>0</v>
      </c>
      <c r="M8" s="854">
        <f t="shared" si="0"/>
        <v>0</v>
      </c>
      <c r="N8" s="854">
        <f>SUM(N10:N21)</f>
        <v>177456</v>
      </c>
      <c r="O8" s="854">
        <f t="shared" si="0"/>
        <v>0</v>
      </c>
      <c r="P8" s="854">
        <f t="shared" si="0"/>
        <v>0</v>
      </c>
      <c r="Q8" s="855">
        <f>SUM(Q10:Q21)</f>
        <v>37684</v>
      </c>
      <c r="R8" s="820" t="s">
        <v>1476</v>
      </c>
      <c r="S8" s="209"/>
    </row>
    <row r="9" spans="1:19" s="30" customFormat="1" ht="18.75" customHeight="1">
      <c r="A9" s="822" t="s">
        <v>220</v>
      </c>
      <c r="B9" s="853"/>
      <c r="C9" s="854"/>
      <c r="D9" s="854"/>
      <c r="E9" s="854"/>
      <c r="F9" s="854"/>
      <c r="G9" s="854"/>
      <c r="H9" s="854"/>
      <c r="I9" s="854"/>
      <c r="J9" s="854"/>
      <c r="K9" s="854"/>
      <c r="L9" s="854"/>
      <c r="M9" s="854"/>
      <c r="N9" s="854"/>
      <c r="O9" s="854"/>
      <c r="P9" s="854"/>
      <c r="Q9" s="855"/>
      <c r="R9" s="365" t="s">
        <v>212</v>
      </c>
      <c r="S9" s="209"/>
    </row>
    <row r="10" spans="1:18" s="14" customFormat="1" ht="21" customHeight="1">
      <c r="A10" s="404" t="s">
        <v>104</v>
      </c>
      <c r="B10" s="856">
        <f>SUM(C10:D10)</f>
        <v>74440</v>
      </c>
      <c r="C10" s="846">
        <v>0</v>
      </c>
      <c r="D10" s="846">
        <v>74440</v>
      </c>
      <c r="E10" s="846">
        <f>SUM(F10:Q10)</f>
        <v>74440</v>
      </c>
      <c r="F10" s="846">
        <v>0</v>
      </c>
      <c r="G10" s="846">
        <v>37828</v>
      </c>
      <c r="H10" s="846">
        <v>0</v>
      </c>
      <c r="I10" s="846">
        <v>11187</v>
      </c>
      <c r="J10" s="846">
        <v>0</v>
      </c>
      <c r="K10" s="846">
        <v>0</v>
      </c>
      <c r="L10" s="846">
        <v>0</v>
      </c>
      <c r="M10" s="846">
        <v>0</v>
      </c>
      <c r="N10" s="846">
        <v>18800</v>
      </c>
      <c r="O10" s="846">
        <v>0</v>
      </c>
      <c r="P10" s="846">
        <v>0</v>
      </c>
      <c r="Q10" s="848">
        <v>6625</v>
      </c>
      <c r="R10" s="410" t="s">
        <v>1452</v>
      </c>
    </row>
    <row r="11" spans="1:18" s="14" customFormat="1" ht="21" customHeight="1">
      <c r="A11" s="404" t="s">
        <v>105</v>
      </c>
      <c r="B11" s="856">
        <f aca="true" t="shared" si="1" ref="B11:B21">SUM(C11:D11)</f>
        <v>32095</v>
      </c>
      <c r="C11" s="846">
        <v>0</v>
      </c>
      <c r="D11" s="846">
        <v>32095</v>
      </c>
      <c r="E11" s="846">
        <f>SUM(F11:Q11)</f>
        <v>32095</v>
      </c>
      <c r="F11" s="846">
        <v>0</v>
      </c>
      <c r="G11" s="846">
        <v>17460</v>
      </c>
      <c r="H11" s="846">
        <v>0</v>
      </c>
      <c r="I11" s="846">
        <v>7435</v>
      </c>
      <c r="J11" s="846">
        <v>0</v>
      </c>
      <c r="K11" s="846">
        <v>0</v>
      </c>
      <c r="L11" s="846">
        <v>0</v>
      </c>
      <c r="M11" s="846">
        <v>0</v>
      </c>
      <c r="N11" s="846">
        <v>5400</v>
      </c>
      <c r="O11" s="846">
        <v>0</v>
      </c>
      <c r="P11" s="846">
        <v>0</v>
      </c>
      <c r="Q11" s="848">
        <v>1800</v>
      </c>
      <c r="R11" s="410" t="s">
        <v>1453</v>
      </c>
    </row>
    <row r="12" spans="1:18" s="14" customFormat="1" ht="21" customHeight="1">
      <c r="A12" s="404" t="s">
        <v>106</v>
      </c>
      <c r="B12" s="856">
        <f t="shared" si="1"/>
        <v>63616</v>
      </c>
      <c r="C12" s="846">
        <v>0</v>
      </c>
      <c r="D12" s="846">
        <v>63616</v>
      </c>
      <c r="E12" s="846">
        <f>SUM(F12:Q12)</f>
        <v>63616</v>
      </c>
      <c r="F12" s="846">
        <v>0</v>
      </c>
      <c r="G12" s="846">
        <v>32575</v>
      </c>
      <c r="H12" s="846">
        <v>0</v>
      </c>
      <c r="I12" s="846">
        <v>11141</v>
      </c>
      <c r="J12" s="846">
        <v>0</v>
      </c>
      <c r="K12" s="846">
        <v>0</v>
      </c>
      <c r="L12" s="846">
        <v>0</v>
      </c>
      <c r="M12" s="846">
        <v>0</v>
      </c>
      <c r="N12" s="846">
        <v>18100</v>
      </c>
      <c r="O12" s="846">
        <v>0</v>
      </c>
      <c r="P12" s="846">
        <v>0</v>
      </c>
      <c r="Q12" s="848">
        <v>1800</v>
      </c>
      <c r="R12" s="410" t="s">
        <v>1454</v>
      </c>
    </row>
    <row r="13" spans="1:18" s="14" customFormat="1" ht="21" customHeight="1">
      <c r="A13" s="404" t="s">
        <v>107</v>
      </c>
      <c r="B13" s="856">
        <f t="shared" si="1"/>
        <v>56529</v>
      </c>
      <c r="C13" s="846">
        <v>0</v>
      </c>
      <c r="D13" s="846">
        <v>56529</v>
      </c>
      <c r="E13" s="846">
        <f aca="true" t="shared" si="2" ref="E13:E20">SUM(F13:Q13)</f>
        <v>56529</v>
      </c>
      <c r="F13" s="846">
        <v>0</v>
      </c>
      <c r="G13" s="846">
        <v>26758</v>
      </c>
      <c r="H13" s="846">
        <v>0</v>
      </c>
      <c r="I13" s="846">
        <v>11141</v>
      </c>
      <c r="J13" s="846">
        <v>0</v>
      </c>
      <c r="K13" s="846">
        <v>0</v>
      </c>
      <c r="L13" s="846">
        <v>0</v>
      </c>
      <c r="M13" s="846">
        <v>0</v>
      </c>
      <c r="N13" s="846">
        <v>16710</v>
      </c>
      <c r="O13" s="846">
        <v>0</v>
      </c>
      <c r="P13" s="846">
        <v>0</v>
      </c>
      <c r="Q13" s="848">
        <v>1920</v>
      </c>
      <c r="R13" s="410" t="s">
        <v>1455</v>
      </c>
    </row>
    <row r="14" spans="1:18" s="14" customFormat="1" ht="21" customHeight="1">
      <c r="A14" s="404" t="s">
        <v>108</v>
      </c>
      <c r="B14" s="856">
        <f t="shared" si="1"/>
        <v>51540</v>
      </c>
      <c r="C14" s="846">
        <v>0</v>
      </c>
      <c r="D14" s="846">
        <v>51540</v>
      </c>
      <c r="E14" s="846">
        <f t="shared" si="2"/>
        <v>51540</v>
      </c>
      <c r="F14" s="846">
        <v>0</v>
      </c>
      <c r="G14" s="846">
        <v>26468</v>
      </c>
      <c r="H14" s="846">
        <v>0</v>
      </c>
      <c r="I14" s="846">
        <v>9154</v>
      </c>
      <c r="J14" s="846">
        <v>0</v>
      </c>
      <c r="K14" s="846">
        <v>0</v>
      </c>
      <c r="L14" s="846">
        <v>0</v>
      </c>
      <c r="M14" s="846">
        <v>0</v>
      </c>
      <c r="N14" s="846">
        <v>14076</v>
      </c>
      <c r="O14" s="846">
        <v>0</v>
      </c>
      <c r="P14" s="846">
        <v>0</v>
      </c>
      <c r="Q14" s="848">
        <v>1842</v>
      </c>
      <c r="R14" s="410" t="s">
        <v>91</v>
      </c>
    </row>
    <row r="15" spans="1:18" s="14" customFormat="1" ht="21" customHeight="1">
      <c r="A15" s="404" t="s">
        <v>109</v>
      </c>
      <c r="B15" s="856">
        <f t="shared" si="1"/>
        <v>49123</v>
      </c>
      <c r="C15" s="846">
        <v>1997</v>
      </c>
      <c r="D15" s="846">
        <v>47126</v>
      </c>
      <c r="E15" s="846">
        <f t="shared" si="2"/>
        <v>49123</v>
      </c>
      <c r="F15" s="846">
        <v>0</v>
      </c>
      <c r="G15" s="846">
        <v>26268</v>
      </c>
      <c r="H15" s="846">
        <v>0</v>
      </c>
      <c r="I15" s="846">
        <v>5548</v>
      </c>
      <c r="J15" s="846">
        <v>0</v>
      </c>
      <c r="K15" s="846">
        <v>0</v>
      </c>
      <c r="L15" s="846">
        <v>0</v>
      </c>
      <c r="M15" s="846">
        <v>0</v>
      </c>
      <c r="N15" s="846">
        <v>15310</v>
      </c>
      <c r="O15" s="846">
        <v>0</v>
      </c>
      <c r="P15" s="846">
        <v>0</v>
      </c>
      <c r="Q15" s="848">
        <v>1997</v>
      </c>
      <c r="R15" s="410" t="s">
        <v>1457</v>
      </c>
    </row>
    <row r="16" spans="1:18" s="14" customFormat="1" ht="21" customHeight="1">
      <c r="A16" s="404" t="s">
        <v>110</v>
      </c>
      <c r="B16" s="856">
        <f t="shared" si="1"/>
        <v>58340</v>
      </c>
      <c r="C16" s="846">
        <v>0</v>
      </c>
      <c r="D16" s="846">
        <v>58340</v>
      </c>
      <c r="E16" s="846">
        <f t="shared" si="2"/>
        <v>58340</v>
      </c>
      <c r="F16" s="846">
        <v>0</v>
      </c>
      <c r="G16" s="846">
        <v>32158</v>
      </c>
      <c r="H16" s="846">
        <v>0</v>
      </c>
      <c r="I16" s="846">
        <v>5571</v>
      </c>
      <c r="J16" s="846">
        <v>0</v>
      </c>
      <c r="K16" s="846">
        <v>0</v>
      </c>
      <c r="L16" s="846">
        <v>0</v>
      </c>
      <c r="M16" s="846">
        <v>0</v>
      </c>
      <c r="N16" s="846">
        <v>14950</v>
      </c>
      <c r="O16" s="846">
        <v>0</v>
      </c>
      <c r="P16" s="846">
        <v>0</v>
      </c>
      <c r="Q16" s="848">
        <v>5661</v>
      </c>
      <c r="R16" s="410" t="s">
        <v>1458</v>
      </c>
    </row>
    <row r="17" spans="1:18" s="14" customFormat="1" ht="21" customHeight="1">
      <c r="A17" s="404" t="s">
        <v>111</v>
      </c>
      <c r="B17" s="856">
        <f t="shared" si="1"/>
        <v>42055</v>
      </c>
      <c r="C17" s="846">
        <v>1857</v>
      </c>
      <c r="D17" s="846">
        <v>40198</v>
      </c>
      <c r="E17" s="846">
        <f t="shared" si="2"/>
        <v>42055</v>
      </c>
      <c r="F17" s="846">
        <v>0</v>
      </c>
      <c r="G17" s="846">
        <v>20217</v>
      </c>
      <c r="H17" s="846">
        <v>0</v>
      </c>
      <c r="I17" s="846">
        <v>5517</v>
      </c>
      <c r="J17" s="846">
        <v>0</v>
      </c>
      <c r="K17" s="846">
        <v>0</v>
      </c>
      <c r="L17" s="846">
        <v>0</v>
      </c>
      <c r="M17" s="846">
        <v>0</v>
      </c>
      <c r="N17" s="846">
        <v>11960</v>
      </c>
      <c r="O17" s="846">
        <v>0</v>
      </c>
      <c r="P17" s="846">
        <v>0</v>
      </c>
      <c r="Q17" s="848">
        <v>4361</v>
      </c>
      <c r="R17" s="410" t="s">
        <v>1459</v>
      </c>
    </row>
    <row r="18" spans="1:18" s="14" customFormat="1" ht="21" customHeight="1">
      <c r="A18" s="404" t="s">
        <v>112</v>
      </c>
      <c r="B18" s="856">
        <f t="shared" si="1"/>
        <v>50920</v>
      </c>
      <c r="C18" s="846">
        <v>0</v>
      </c>
      <c r="D18" s="846">
        <v>50920</v>
      </c>
      <c r="E18" s="846">
        <f t="shared" si="2"/>
        <v>50920</v>
      </c>
      <c r="F18" s="846">
        <v>0</v>
      </c>
      <c r="G18" s="846">
        <v>35276</v>
      </c>
      <c r="H18" s="846">
        <v>0</v>
      </c>
      <c r="I18" s="846">
        <v>5344</v>
      </c>
      <c r="J18" s="846">
        <v>0</v>
      </c>
      <c r="K18" s="846">
        <v>0</v>
      </c>
      <c r="L18" s="846">
        <v>0</v>
      </c>
      <c r="M18" s="846">
        <v>0</v>
      </c>
      <c r="N18" s="846">
        <v>10300</v>
      </c>
      <c r="O18" s="846">
        <v>0</v>
      </c>
      <c r="P18" s="846">
        <v>0</v>
      </c>
      <c r="Q18" s="848">
        <v>0</v>
      </c>
      <c r="R18" s="410" t="s">
        <v>1460</v>
      </c>
    </row>
    <row r="19" spans="1:18" s="14" customFormat="1" ht="21" customHeight="1">
      <c r="A19" s="404" t="s">
        <v>113</v>
      </c>
      <c r="B19" s="856">
        <f t="shared" si="1"/>
        <v>45247</v>
      </c>
      <c r="C19" s="846">
        <v>0</v>
      </c>
      <c r="D19" s="846">
        <v>45247</v>
      </c>
      <c r="E19" s="846">
        <f t="shared" si="2"/>
        <v>45247</v>
      </c>
      <c r="F19" s="846">
        <v>0</v>
      </c>
      <c r="G19" s="846">
        <v>16779</v>
      </c>
      <c r="H19" s="846">
        <v>0</v>
      </c>
      <c r="I19" s="846">
        <v>7446</v>
      </c>
      <c r="J19" s="846">
        <v>0</v>
      </c>
      <c r="K19" s="846">
        <v>0</v>
      </c>
      <c r="L19" s="846">
        <v>0</v>
      </c>
      <c r="M19" s="846">
        <v>0</v>
      </c>
      <c r="N19" s="846">
        <v>16200</v>
      </c>
      <c r="O19" s="846">
        <v>0</v>
      </c>
      <c r="P19" s="846">
        <v>0</v>
      </c>
      <c r="Q19" s="848">
        <v>4822</v>
      </c>
      <c r="R19" s="410" t="s">
        <v>1461</v>
      </c>
    </row>
    <row r="20" spans="1:18" s="14" customFormat="1" ht="21" customHeight="1">
      <c r="A20" s="404" t="s">
        <v>114</v>
      </c>
      <c r="B20" s="856">
        <f t="shared" si="1"/>
        <v>53244</v>
      </c>
      <c r="C20" s="846">
        <v>0</v>
      </c>
      <c r="D20" s="846">
        <v>53244</v>
      </c>
      <c r="E20" s="846">
        <f t="shared" si="2"/>
        <v>53244</v>
      </c>
      <c r="F20" s="846">
        <v>0</v>
      </c>
      <c r="G20" s="846">
        <v>29408</v>
      </c>
      <c r="H20" s="846">
        <v>0</v>
      </c>
      <c r="I20" s="846">
        <v>5576</v>
      </c>
      <c r="J20" s="846">
        <v>0</v>
      </c>
      <c r="K20" s="846">
        <v>0</v>
      </c>
      <c r="L20" s="846">
        <v>0</v>
      </c>
      <c r="M20" s="846">
        <v>0</v>
      </c>
      <c r="N20" s="846">
        <v>14750</v>
      </c>
      <c r="O20" s="846">
        <v>0</v>
      </c>
      <c r="P20" s="846">
        <v>0</v>
      </c>
      <c r="Q20" s="848">
        <v>3510</v>
      </c>
      <c r="R20" s="410" t="s">
        <v>1462</v>
      </c>
    </row>
    <row r="21" spans="1:18" s="14" customFormat="1" ht="21" customHeight="1">
      <c r="A21" s="721" t="s">
        <v>115</v>
      </c>
      <c r="B21" s="857">
        <f t="shared" si="1"/>
        <v>59828</v>
      </c>
      <c r="C21" s="850">
        <v>0</v>
      </c>
      <c r="D21" s="850">
        <v>59828</v>
      </c>
      <c r="E21" s="850">
        <f>SUM(F21:Q21)</f>
        <v>59828</v>
      </c>
      <c r="F21" s="850">
        <v>0</v>
      </c>
      <c r="G21" s="850">
        <v>26298</v>
      </c>
      <c r="H21" s="850">
        <v>0</v>
      </c>
      <c r="I21" s="850">
        <v>9284</v>
      </c>
      <c r="J21" s="850">
        <v>0</v>
      </c>
      <c r="K21" s="850">
        <v>0</v>
      </c>
      <c r="L21" s="850">
        <v>0</v>
      </c>
      <c r="M21" s="850">
        <v>0</v>
      </c>
      <c r="N21" s="850">
        <v>20900</v>
      </c>
      <c r="O21" s="850">
        <v>0</v>
      </c>
      <c r="P21" s="850">
        <v>0</v>
      </c>
      <c r="Q21" s="852">
        <v>3346</v>
      </c>
      <c r="R21" s="726" t="s">
        <v>1463</v>
      </c>
    </row>
    <row r="22" spans="1:19" s="14" customFormat="1" ht="16.5" customHeight="1">
      <c r="A22" s="194" t="s">
        <v>223</v>
      </c>
      <c r="E22" s="191"/>
      <c r="G22" s="191" t="s">
        <v>1613</v>
      </c>
      <c r="H22" s="191" t="s">
        <v>1613</v>
      </c>
      <c r="L22" s="819"/>
      <c r="M22" s="35" t="s">
        <v>224</v>
      </c>
      <c r="N22" s="819"/>
      <c r="O22" s="819"/>
      <c r="P22" s="35"/>
      <c r="Q22" s="35"/>
      <c r="R22" s="35"/>
      <c r="S22" s="36"/>
    </row>
    <row r="23" spans="1:18" s="14" customFormat="1" ht="18" customHeight="1">
      <c r="A23" s="1250" t="s">
        <v>216</v>
      </c>
      <c r="B23" s="1254"/>
      <c r="C23" s="1254"/>
      <c r="D23" s="1254"/>
      <c r="N23" s="1251"/>
      <c r="O23" s="1251"/>
      <c r="P23" s="1251"/>
      <c r="Q23" s="1251"/>
      <c r="R23" s="1251"/>
    </row>
  </sheetData>
  <sheetProtection/>
  <mergeCells count="5">
    <mergeCell ref="A1:R1"/>
    <mergeCell ref="Q2:R2"/>
    <mergeCell ref="E3:Q3"/>
    <mergeCell ref="A23:D23"/>
    <mergeCell ref="N23:R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C000"/>
  </sheetPr>
  <dimension ref="A1:S23"/>
  <sheetViews>
    <sheetView zoomScalePageLayoutView="0" workbookViewId="0" topLeftCell="A1">
      <selection activeCell="M10" sqref="M10"/>
    </sheetView>
  </sheetViews>
  <sheetFormatPr defaultColWidth="8.88671875" defaultRowHeight="13.5"/>
  <cols>
    <col min="2" max="2" width="6.99609375" style="0" customWidth="1"/>
    <col min="3" max="3" width="7.77734375" style="0" customWidth="1"/>
    <col min="4" max="4" width="8.5546875" style="0" customWidth="1"/>
    <col min="5" max="6" width="6.5546875" style="0" customWidth="1"/>
    <col min="7" max="11" width="8.5546875" style="0" customWidth="1"/>
    <col min="12" max="12" width="7.3359375" style="0" customWidth="1"/>
    <col min="13" max="13" width="6.6640625" style="0" customWidth="1"/>
    <col min="14" max="14" width="9.4453125" style="0" customWidth="1"/>
  </cols>
  <sheetData>
    <row r="1" spans="1:18" ht="30" customHeight="1">
      <c r="A1" s="1110" t="s">
        <v>1252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38"/>
      <c r="P1" s="138"/>
      <c r="Q1" s="138"/>
      <c r="R1" s="138"/>
    </row>
    <row r="2" spans="1:18" ht="13.5">
      <c r="A2" s="1260" t="s">
        <v>1126</v>
      </c>
      <c r="B2" s="1260"/>
      <c r="C2" s="138"/>
      <c r="D2" s="138"/>
      <c r="E2" s="138"/>
      <c r="F2" s="138"/>
      <c r="G2" s="138"/>
      <c r="H2" s="138"/>
      <c r="I2" s="138"/>
      <c r="J2" s="138"/>
      <c r="K2" s="138"/>
      <c r="L2" s="138"/>
      <c r="N2" s="139" t="s">
        <v>1127</v>
      </c>
      <c r="O2" s="138"/>
      <c r="P2" s="138"/>
      <c r="Q2" s="138"/>
      <c r="R2" s="138"/>
    </row>
    <row r="3" spans="1:18" ht="19.5" customHeight="1">
      <c r="A3" s="1255" t="s">
        <v>1166</v>
      </c>
      <c r="B3" s="140" t="s">
        <v>1349</v>
      </c>
      <c r="C3" s="141" t="s">
        <v>1351</v>
      </c>
      <c r="D3" s="141" t="s">
        <v>1352</v>
      </c>
      <c r="E3" s="141" t="s">
        <v>1353</v>
      </c>
      <c r="F3" s="141" t="s">
        <v>1356</v>
      </c>
      <c r="G3" s="141" t="s">
        <v>1357</v>
      </c>
      <c r="H3" s="141" t="s">
        <v>1359</v>
      </c>
      <c r="I3" s="141" t="s">
        <v>1362</v>
      </c>
      <c r="J3" s="141" t="s">
        <v>1364</v>
      </c>
      <c r="K3" s="141" t="s">
        <v>1366</v>
      </c>
      <c r="L3" s="141" t="s">
        <v>1369</v>
      </c>
      <c r="M3" s="142" t="s">
        <v>1372</v>
      </c>
      <c r="N3" s="1261" t="s">
        <v>1128</v>
      </c>
      <c r="O3" s="138"/>
      <c r="P3" s="138"/>
      <c r="Q3" s="138"/>
      <c r="R3" s="138"/>
    </row>
    <row r="4" spans="1:18" ht="19.5" customHeight="1">
      <c r="A4" s="1256"/>
      <c r="B4" s="1258" t="s">
        <v>1350</v>
      </c>
      <c r="C4" s="144" t="s">
        <v>1129</v>
      </c>
      <c r="D4" s="144" t="s">
        <v>1130</v>
      </c>
      <c r="E4" s="144" t="s">
        <v>1354</v>
      </c>
      <c r="F4" s="144" t="s">
        <v>1131</v>
      </c>
      <c r="G4" s="144" t="s">
        <v>1358</v>
      </c>
      <c r="H4" s="144" t="s">
        <v>1360</v>
      </c>
      <c r="I4" s="144" t="s">
        <v>1363</v>
      </c>
      <c r="J4" s="144" t="s">
        <v>1365</v>
      </c>
      <c r="K4" s="144" t="s">
        <v>1367</v>
      </c>
      <c r="L4" s="144" t="s">
        <v>1370</v>
      </c>
      <c r="M4" s="143" t="s">
        <v>1373</v>
      </c>
      <c r="N4" s="1262"/>
      <c r="O4" s="138"/>
      <c r="P4" s="138"/>
      <c r="Q4" s="138"/>
      <c r="R4" s="138"/>
    </row>
    <row r="5" spans="1:18" ht="40.5" customHeight="1">
      <c r="A5" s="1257"/>
      <c r="B5" s="1259"/>
      <c r="C5" s="146" t="s">
        <v>1132</v>
      </c>
      <c r="D5" s="146" t="s">
        <v>1133</v>
      </c>
      <c r="E5" s="147" t="s">
        <v>1355</v>
      </c>
      <c r="F5" s="146" t="s">
        <v>1134</v>
      </c>
      <c r="G5" s="147" t="s">
        <v>1355</v>
      </c>
      <c r="H5" s="147" t="s">
        <v>1361</v>
      </c>
      <c r="I5" s="147" t="s">
        <v>1355</v>
      </c>
      <c r="J5" s="147" t="s">
        <v>1361</v>
      </c>
      <c r="K5" s="147" t="s">
        <v>1368</v>
      </c>
      <c r="L5" s="147" t="s">
        <v>1371</v>
      </c>
      <c r="M5" s="145" t="s">
        <v>1371</v>
      </c>
      <c r="N5" s="1263"/>
      <c r="O5" s="138"/>
      <c r="P5" s="138"/>
      <c r="Q5" s="138"/>
      <c r="R5" s="138"/>
    </row>
    <row r="6" spans="1:19" s="323" customFormat="1" ht="45.75" customHeight="1">
      <c r="A6" s="187" t="s">
        <v>1235</v>
      </c>
      <c r="B6" s="322">
        <f>SUM(C6:M6)</f>
        <v>98</v>
      </c>
      <c r="C6" s="322">
        <v>3</v>
      </c>
      <c r="D6" s="322">
        <v>69</v>
      </c>
      <c r="E6" s="318">
        <v>12</v>
      </c>
      <c r="F6" s="318" t="s">
        <v>695</v>
      </c>
      <c r="G6" s="117" t="s">
        <v>695</v>
      </c>
      <c r="H6" s="117">
        <v>2</v>
      </c>
      <c r="I6" s="318">
        <v>3</v>
      </c>
      <c r="J6" s="318" t="s">
        <v>695</v>
      </c>
      <c r="K6" s="117">
        <v>3</v>
      </c>
      <c r="L6" s="318">
        <v>6</v>
      </c>
      <c r="M6" s="318" t="s">
        <v>695</v>
      </c>
      <c r="N6" s="316" t="s">
        <v>1235</v>
      </c>
      <c r="O6" s="71"/>
      <c r="P6" s="71"/>
      <c r="Q6" s="71"/>
      <c r="R6" s="71"/>
      <c r="S6" s="71"/>
    </row>
    <row r="7" spans="1:19" s="323" customFormat="1" ht="45.75" customHeight="1">
      <c r="A7" s="187" t="s">
        <v>1236</v>
      </c>
      <c r="B7" s="322">
        <f>SUM(C7:M7)</f>
        <v>104</v>
      </c>
      <c r="C7" s="319">
        <v>3</v>
      </c>
      <c r="D7" s="319">
        <v>74</v>
      </c>
      <c r="E7" s="319">
        <v>13</v>
      </c>
      <c r="F7" s="319" t="s">
        <v>695</v>
      </c>
      <c r="G7" s="117" t="s">
        <v>695</v>
      </c>
      <c r="H7" s="117">
        <v>2</v>
      </c>
      <c r="I7" s="319">
        <v>3</v>
      </c>
      <c r="J7" s="319" t="s">
        <v>695</v>
      </c>
      <c r="K7" s="117">
        <v>3</v>
      </c>
      <c r="L7" s="319">
        <v>6</v>
      </c>
      <c r="M7" s="319" t="s">
        <v>695</v>
      </c>
      <c r="N7" s="317" t="s">
        <v>1236</v>
      </c>
      <c r="O7" s="71"/>
      <c r="P7" s="71"/>
      <c r="Q7" s="71"/>
      <c r="R7" s="71"/>
      <c r="S7" s="71"/>
    </row>
    <row r="8" spans="1:19" s="323" customFormat="1" ht="45.75" customHeight="1">
      <c r="A8" s="187" t="s">
        <v>1237</v>
      </c>
      <c r="B8" s="322">
        <f>SUM(C8:M8)</f>
        <v>103</v>
      </c>
      <c r="C8" s="117">
        <v>3</v>
      </c>
      <c r="D8" s="322">
        <v>72</v>
      </c>
      <c r="E8" s="322">
        <v>13</v>
      </c>
      <c r="F8" s="322" t="s">
        <v>695</v>
      </c>
      <c r="G8" s="117" t="s">
        <v>227</v>
      </c>
      <c r="H8" s="117">
        <v>2</v>
      </c>
      <c r="I8" s="322">
        <v>4</v>
      </c>
      <c r="J8" s="322" t="s">
        <v>695</v>
      </c>
      <c r="K8" s="117">
        <v>3</v>
      </c>
      <c r="L8" s="322">
        <v>6</v>
      </c>
      <c r="M8" s="322" t="s">
        <v>227</v>
      </c>
      <c r="N8" s="317" t="s">
        <v>1237</v>
      </c>
      <c r="O8" s="71"/>
      <c r="P8" s="71"/>
      <c r="Q8" s="71"/>
      <c r="R8" s="71"/>
      <c r="S8" s="71"/>
    </row>
    <row r="9" spans="1:19" s="323" customFormat="1" ht="45.75" customHeight="1">
      <c r="A9" s="187" t="s">
        <v>931</v>
      </c>
      <c r="B9" s="322">
        <v>107</v>
      </c>
      <c r="C9" s="117">
        <v>3</v>
      </c>
      <c r="D9" s="322">
        <v>73</v>
      </c>
      <c r="E9" s="322">
        <v>14</v>
      </c>
      <c r="F9" s="322">
        <v>2</v>
      </c>
      <c r="G9" s="117" t="s">
        <v>695</v>
      </c>
      <c r="H9" s="117" t="s">
        <v>695</v>
      </c>
      <c r="I9" s="322">
        <v>2</v>
      </c>
      <c r="J9" s="322">
        <v>4</v>
      </c>
      <c r="K9" s="117" t="s">
        <v>695</v>
      </c>
      <c r="L9" s="322">
        <v>3</v>
      </c>
      <c r="M9" s="322">
        <v>6</v>
      </c>
      <c r="N9" s="317" t="s">
        <v>931</v>
      </c>
      <c r="O9" s="71"/>
      <c r="P9" s="71"/>
      <c r="Q9" s="71"/>
      <c r="R9" s="71"/>
      <c r="S9" s="71"/>
    </row>
    <row r="10" spans="1:19" s="860" customFormat="1" ht="45.75" customHeight="1">
      <c r="A10" s="320" t="s">
        <v>1476</v>
      </c>
      <c r="B10" s="324">
        <f>SUM(C10:M10)</f>
        <v>108</v>
      </c>
      <c r="C10" s="861">
        <v>3</v>
      </c>
      <c r="D10" s="862">
        <v>75</v>
      </c>
      <c r="E10" s="862">
        <v>15</v>
      </c>
      <c r="F10" s="861">
        <v>0</v>
      </c>
      <c r="G10" s="861">
        <v>0</v>
      </c>
      <c r="H10" s="861">
        <v>2</v>
      </c>
      <c r="I10" s="862">
        <v>4</v>
      </c>
      <c r="J10" s="861">
        <v>0</v>
      </c>
      <c r="K10" s="861">
        <v>3</v>
      </c>
      <c r="L10" s="862">
        <v>6</v>
      </c>
      <c r="M10" s="863">
        <v>0</v>
      </c>
      <c r="N10" s="321" t="s">
        <v>1476</v>
      </c>
      <c r="O10" s="859"/>
      <c r="P10" s="859"/>
      <c r="Q10" s="859"/>
      <c r="R10" s="859"/>
      <c r="S10" s="859"/>
    </row>
    <row r="11" spans="1:19" s="326" customFormat="1" ht="16.5" customHeight="1">
      <c r="A11" s="126" t="s">
        <v>1243</v>
      </c>
      <c r="B11" s="34"/>
      <c r="C11" s="34"/>
      <c r="D11" s="34"/>
      <c r="E11" s="34"/>
      <c r="F11" s="34"/>
      <c r="H11" s="34" t="s">
        <v>1244</v>
      </c>
      <c r="J11" s="34"/>
      <c r="K11" s="34"/>
      <c r="L11" s="34"/>
      <c r="M11" s="34"/>
      <c r="N11" s="313"/>
      <c r="O11" s="313"/>
      <c r="P11" s="313"/>
      <c r="Q11" s="313"/>
      <c r="R11" s="313"/>
      <c r="S11" s="313"/>
    </row>
    <row r="12" spans="1:18" ht="13.5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</row>
    <row r="13" spans="1:18" ht="13.5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</row>
    <row r="14" spans="1:18" ht="13.5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</row>
    <row r="15" spans="1:18" ht="13.5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</row>
    <row r="16" spans="1:18" ht="13.5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</row>
    <row r="17" spans="1:18" ht="13.5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</row>
    <row r="18" spans="1:18" ht="13.5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</row>
    <row r="19" spans="1:18" ht="13.5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</row>
    <row r="20" spans="1:18" ht="13.5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</row>
    <row r="21" spans="1:18" ht="13.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</row>
    <row r="22" spans="1:18" ht="13.5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</row>
    <row r="23" spans="1:18" ht="13.5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</row>
  </sheetData>
  <sheetProtection/>
  <mergeCells count="5">
    <mergeCell ref="A1:N1"/>
    <mergeCell ref="A3:A5"/>
    <mergeCell ref="B4:B5"/>
    <mergeCell ref="A2:B2"/>
    <mergeCell ref="N3: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C000"/>
  </sheetPr>
  <dimension ref="A1:Z25"/>
  <sheetViews>
    <sheetView zoomScalePageLayoutView="0" workbookViewId="0" topLeftCell="A1">
      <selection activeCell="M18" sqref="M18"/>
    </sheetView>
  </sheetViews>
  <sheetFormatPr defaultColWidth="8.88671875" defaultRowHeight="13.5"/>
  <cols>
    <col min="1" max="1" width="10.77734375" style="14" customWidth="1"/>
    <col min="2" max="3" width="9.88671875" style="14" customWidth="1"/>
    <col min="4" max="4" width="8.10546875" style="14" bestFit="1" customWidth="1"/>
    <col min="5" max="6" width="10.77734375" style="14" customWidth="1"/>
    <col min="7" max="7" width="11.10546875" style="14" customWidth="1"/>
    <col min="8" max="8" width="9.88671875" style="14" customWidth="1"/>
    <col min="9" max="9" width="11.77734375" style="14" customWidth="1"/>
    <col min="10" max="10" width="10.4453125" style="14" customWidth="1"/>
    <col min="11" max="11" width="8.88671875" style="14" customWidth="1"/>
    <col min="12" max="12" width="9.88671875" style="14" customWidth="1"/>
    <col min="13" max="13" width="9.77734375" style="14" customWidth="1"/>
    <col min="14" max="15" width="8.88671875" style="14" customWidth="1"/>
    <col min="16" max="16" width="10.88671875" style="14" customWidth="1"/>
    <col min="17" max="20" width="9.88671875" style="14" customWidth="1"/>
    <col min="21" max="21" width="9.99609375" style="14" customWidth="1"/>
    <col min="22" max="22" width="10.3359375" style="14" customWidth="1"/>
    <col min="23" max="23" width="9.5546875" style="14" customWidth="1"/>
    <col min="24" max="25" width="9.88671875" style="14" customWidth="1"/>
    <col min="26" max="26" width="8.5546875" style="14" customWidth="1"/>
    <col min="27" max="27" width="10.77734375" style="14" bestFit="1" customWidth="1"/>
    <col min="28" max="16384" width="8.88671875" style="14" customWidth="1"/>
  </cols>
  <sheetData>
    <row r="1" spans="1:17" ht="35.25" customHeight="1">
      <c r="A1" s="1110" t="s">
        <v>850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346"/>
    </row>
    <row r="2" spans="1:17" ht="18" customHeight="1">
      <c r="A2" s="14" t="s">
        <v>851</v>
      </c>
      <c r="P2" s="1251" t="s">
        <v>852</v>
      </c>
      <c r="Q2" s="1251"/>
    </row>
    <row r="3" spans="1:16" ht="22.5" customHeight="1">
      <c r="A3" s="16"/>
      <c r="B3" s="51" t="s">
        <v>853</v>
      </c>
      <c r="C3" s="52"/>
      <c r="D3" s="52"/>
      <c r="E3" s="53"/>
      <c r="F3" s="1269" t="s">
        <v>854</v>
      </c>
      <c r="G3" s="1225"/>
      <c r="H3" s="1225"/>
      <c r="I3" s="1270"/>
      <c r="J3" s="1124" t="s">
        <v>855</v>
      </c>
      <c r="K3" s="1271"/>
      <c r="L3" s="1271"/>
      <c r="M3" s="1271"/>
      <c r="N3" s="1271"/>
      <c r="O3" s="1271"/>
      <c r="P3" s="1272" t="s">
        <v>434</v>
      </c>
    </row>
    <row r="4" spans="1:16" ht="21.75" customHeight="1">
      <c r="A4" s="108" t="s">
        <v>461</v>
      </c>
      <c r="B4" s="54" t="s">
        <v>856</v>
      </c>
      <c r="C4" s="54" t="s">
        <v>857</v>
      </c>
      <c r="D4" s="54" t="s">
        <v>858</v>
      </c>
      <c r="E4" s="1274" t="s">
        <v>859</v>
      </c>
      <c r="F4" s="1112" t="s">
        <v>228</v>
      </c>
      <c r="G4" s="1277"/>
      <c r="H4" s="1119"/>
      <c r="I4" s="1278" t="s">
        <v>229</v>
      </c>
      <c r="J4" s="54" t="s">
        <v>860</v>
      </c>
      <c r="K4" s="348" t="s">
        <v>861</v>
      </c>
      <c r="L4" s="54" t="s">
        <v>862</v>
      </c>
      <c r="M4" s="54" t="s">
        <v>863</v>
      </c>
      <c r="N4" s="54" t="s">
        <v>864</v>
      </c>
      <c r="O4" s="340" t="s">
        <v>865</v>
      </c>
      <c r="P4" s="1273"/>
    </row>
    <row r="5" spans="1:16" ht="21.75" customHeight="1">
      <c r="A5" s="21"/>
      <c r="B5" s="33"/>
      <c r="C5" s="33"/>
      <c r="D5" s="33"/>
      <c r="E5" s="1275"/>
      <c r="F5" s="55"/>
      <c r="G5" s="25"/>
      <c r="H5" s="25"/>
      <c r="I5" s="1279"/>
      <c r="J5" s="33" t="s">
        <v>1379</v>
      </c>
      <c r="K5" s="864"/>
      <c r="L5" s="238" t="s">
        <v>866</v>
      </c>
      <c r="M5" s="33"/>
      <c r="N5" s="33"/>
      <c r="O5" s="349" t="s">
        <v>867</v>
      </c>
      <c r="P5" s="46"/>
    </row>
    <row r="6" spans="1:16" ht="21.75" customHeight="1">
      <c r="A6" s="108" t="s">
        <v>1208</v>
      </c>
      <c r="B6" s="33"/>
      <c r="C6" s="33"/>
      <c r="D6" s="33"/>
      <c r="E6" s="1275"/>
      <c r="F6" s="54" t="s">
        <v>868</v>
      </c>
      <c r="G6" s="54" t="s">
        <v>869</v>
      </c>
      <c r="H6" s="54" t="s">
        <v>870</v>
      </c>
      <c r="I6" s="1279"/>
      <c r="J6" s="33" t="s">
        <v>871</v>
      </c>
      <c r="K6" s="864"/>
      <c r="L6" s="33" t="s">
        <v>872</v>
      </c>
      <c r="M6" s="33" t="s">
        <v>704</v>
      </c>
      <c r="N6" s="33" t="s">
        <v>873</v>
      </c>
      <c r="O6" s="32" t="s">
        <v>874</v>
      </c>
      <c r="P6" s="46" t="s">
        <v>569</v>
      </c>
    </row>
    <row r="7" spans="1:16" ht="38.25">
      <c r="A7" s="25"/>
      <c r="B7" s="24" t="s">
        <v>875</v>
      </c>
      <c r="C7" s="24" t="s">
        <v>876</v>
      </c>
      <c r="D7" s="24" t="s">
        <v>877</v>
      </c>
      <c r="E7" s="1276"/>
      <c r="F7" s="350" t="s">
        <v>878</v>
      </c>
      <c r="G7" s="865" t="s">
        <v>849</v>
      </c>
      <c r="H7" s="350" t="s">
        <v>879</v>
      </c>
      <c r="I7" s="1280"/>
      <c r="J7" s="24" t="s">
        <v>880</v>
      </c>
      <c r="K7" s="137" t="s">
        <v>881</v>
      </c>
      <c r="L7" s="57" t="s">
        <v>882</v>
      </c>
      <c r="M7" s="24" t="s">
        <v>883</v>
      </c>
      <c r="N7" s="24" t="s">
        <v>884</v>
      </c>
      <c r="O7" s="137" t="s">
        <v>885</v>
      </c>
      <c r="P7" s="49"/>
    </row>
    <row r="8" spans="1:16" s="123" customFormat="1" ht="23.25" customHeight="1">
      <c r="A8" s="366" t="s">
        <v>886</v>
      </c>
      <c r="B8" s="866">
        <v>111</v>
      </c>
      <c r="C8" s="866">
        <v>10</v>
      </c>
      <c r="D8" s="866">
        <v>488</v>
      </c>
      <c r="E8" s="866">
        <v>89</v>
      </c>
      <c r="F8" s="866">
        <v>17</v>
      </c>
      <c r="G8" s="866">
        <v>51</v>
      </c>
      <c r="H8" s="866">
        <v>6</v>
      </c>
      <c r="I8" s="866">
        <v>41</v>
      </c>
      <c r="J8" s="866">
        <v>28</v>
      </c>
      <c r="K8" s="866">
        <v>0</v>
      </c>
      <c r="L8" s="866">
        <v>0</v>
      </c>
      <c r="M8" s="866">
        <v>7</v>
      </c>
      <c r="N8" s="866">
        <v>2</v>
      </c>
      <c r="O8" s="866">
        <v>29</v>
      </c>
      <c r="P8" s="681" t="s">
        <v>886</v>
      </c>
    </row>
    <row r="9" spans="1:16" ht="23.25" customHeight="1">
      <c r="A9" s="369" t="s">
        <v>887</v>
      </c>
      <c r="B9" s="867">
        <v>106</v>
      </c>
      <c r="C9" s="867">
        <v>9</v>
      </c>
      <c r="D9" s="867">
        <v>463</v>
      </c>
      <c r="E9" s="867">
        <v>80</v>
      </c>
      <c r="F9" s="867">
        <v>7</v>
      </c>
      <c r="G9" s="868">
        <v>35</v>
      </c>
      <c r="H9" s="868">
        <v>1</v>
      </c>
      <c r="I9" s="867">
        <v>26</v>
      </c>
      <c r="J9" s="867">
        <v>15</v>
      </c>
      <c r="K9" s="866">
        <v>0</v>
      </c>
      <c r="L9" s="866">
        <v>0</v>
      </c>
      <c r="M9" s="867">
        <v>3</v>
      </c>
      <c r="N9" s="866">
        <v>1</v>
      </c>
      <c r="O9" s="867">
        <v>27</v>
      </c>
      <c r="P9" s="676" t="s">
        <v>888</v>
      </c>
    </row>
    <row r="10" spans="1:16" ht="23.25" customHeight="1">
      <c r="A10" s="373" t="s">
        <v>889</v>
      </c>
      <c r="B10" s="869">
        <v>5</v>
      </c>
      <c r="C10" s="869">
        <v>1</v>
      </c>
      <c r="D10" s="869">
        <v>25</v>
      </c>
      <c r="E10" s="869">
        <v>9</v>
      </c>
      <c r="F10" s="869">
        <v>10</v>
      </c>
      <c r="G10" s="870">
        <v>16</v>
      </c>
      <c r="H10" s="869">
        <v>5</v>
      </c>
      <c r="I10" s="869">
        <v>15</v>
      </c>
      <c r="J10" s="869">
        <v>13</v>
      </c>
      <c r="K10" s="871">
        <v>0</v>
      </c>
      <c r="L10" s="871">
        <v>0</v>
      </c>
      <c r="M10" s="869">
        <v>4</v>
      </c>
      <c r="N10" s="871">
        <v>1</v>
      </c>
      <c r="O10" s="869">
        <v>2</v>
      </c>
      <c r="P10" s="689" t="s">
        <v>890</v>
      </c>
    </row>
    <row r="11" spans="1:26" ht="11.25" customHeight="1">
      <c r="A11" s="31"/>
      <c r="B11" s="31"/>
      <c r="C11" s="31"/>
      <c r="D11" s="31"/>
      <c r="E11" s="31"/>
      <c r="F11" s="31"/>
      <c r="G11" s="31"/>
      <c r="H11" s="31"/>
      <c r="I11" s="26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3:15" ht="12.75">
      <c r="M12" s="39"/>
      <c r="N12" s="39"/>
      <c r="O12" s="872" t="s">
        <v>1401</v>
      </c>
    </row>
    <row r="13" spans="1:16" ht="39" customHeight="1">
      <c r="A13" s="16"/>
      <c r="B13" s="1264" t="s">
        <v>230</v>
      </c>
      <c r="C13" s="1265"/>
      <c r="D13" s="58" t="s">
        <v>891</v>
      </c>
      <c r="E13" s="59" t="s">
        <v>231</v>
      </c>
      <c r="F13" s="52"/>
      <c r="G13" s="53"/>
      <c r="H13" s="1264" t="s">
        <v>232</v>
      </c>
      <c r="I13" s="1266"/>
      <c r="J13" s="1266"/>
      <c r="K13" s="1266"/>
      <c r="L13" s="1266"/>
      <c r="M13" s="1266"/>
      <c r="N13" s="1266"/>
      <c r="O13" s="1265"/>
      <c r="P13" s="35"/>
    </row>
    <row r="14" spans="1:16" ht="12.75" customHeight="1">
      <c r="A14" s="108" t="s">
        <v>461</v>
      </c>
      <c r="B14" s="352" t="s">
        <v>892</v>
      </c>
      <c r="C14" s="352" t="s">
        <v>893</v>
      </c>
      <c r="D14" s="873" t="s">
        <v>694</v>
      </c>
      <c r="E14" s="352" t="s">
        <v>894</v>
      </c>
      <c r="F14" s="352" t="s">
        <v>895</v>
      </c>
      <c r="G14" s="352" t="s">
        <v>896</v>
      </c>
      <c r="H14" s="352" t="s">
        <v>897</v>
      </c>
      <c r="I14" s="352" t="s">
        <v>898</v>
      </c>
      <c r="J14" s="352" t="s">
        <v>899</v>
      </c>
      <c r="K14" s="352" t="s">
        <v>900</v>
      </c>
      <c r="L14" s="352" t="s">
        <v>899</v>
      </c>
      <c r="M14" s="352" t="s">
        <v>899</v>
      </c>
      <c r="N14" s="1267" t="s">
        <v>233</v>
      </c>
      <c r="O14" s="354" t="s">
        <v>901</v>
      </c>
      <c r="P14" s="233" t="s">
        <v>434</v>
      </c>
    </row>
    <row r="15" spans="1:16" ht="12.75">
      <c r="A15" s="21"/>
      <c r="B15" s="353"/>
      <c r="C15" s="353"/>
      <c r="D15" s="353"/>
      <c r="E15" s="355" t="s">
        <v>892</v>
      </c>
      <c r="F15" s="355" t="s">
        <v>892</v>
      </c>
      <c r="G15" s="355" t="s">
        <v>892</v>
      </c>
      <c r="H15" s="355" t="s">
        <v>902</v>
      </c>
      <c r="I15" s="355" t="s">
        <v>903</v>
      </c>
      <c r="J15" s="355" t="s">
        <v>904</v>
      </c>
      <c r="K15" s="355" t="s">
        <v>905</v>
      </c>
      <c r="L15" s="355" t="s">
        <v>906</v>
      </c>
      <c r="M15" s="355" t="s">
        <v>907</v>
      </c>
      <c r="N15" s="1268"/>
      <c r="O15" s="356" t="s">
        <v>908</v>
      </c>
      <c r="P15" s="233"/>
    </row>
    <row r="16" spans="1:16" ht="12.75">
      <c r="A16" s="108" t="s">
        <v>1208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1268"/>
      <c r="O16" s="357"/>
      <c r="P16" s="233" t="s">
        <v>569</v>
      </c>
    </row>
    <row r="17" spans="1:16" ht="70.5" customHeight="1">
      <c r="A17" s="25"/>
      <c r="B17" s="874" t="s">
        <v>909</v>
      </c>
      <c r="C17" s="874" t="s">
        <v>910</v>
      </c>
      <c r="D17" s="874" t="s">
        <v>911</v>
      </c>
      <c r="E17" s="875" t="s">
        <v>912</v>
      </c>
      <c r="F17" s="875" t="s">
        <v>913</v>
      </c>
      <c r="G17" s="875" t="s">
        <v>914</v>
      </c>
      <c r="H17" s="875" t="s">
        <v>915</v>
      </c>
      <c r="I17" s="875" t="s">
        <v>916</v>
      </c>
      <c r="J17" s="875" t="s">
        <v>917</v>
      </c>
      <c r="K17" s="875" t="s">
        <v>918</v>
      </c>
      <c r="L17" s="875" t="s">
        <v>919</v>
      </c>
      <c r="M17" s="875" t="s">
        <v>920</v>
      </c>
      <c r="N17" s="876" t="s">
        <v>703</v>
      </c>
      <c r="O17" s="351" t="s">
        <v>921</v>
      </c>
      <c r="P17" s="42"/>
    </row>
    <row r="18" spans="1:16" s="123" customFormat="1" ht="27.75" customHeight="1">
      <c r="A18" s="858" t="s">
        <v>886</v>
      </c>
      <c r="B18" s="877">
        <v>1</v>
      </c>
      <c r="C18" s="877">
        <v>24</v>
      </c>
      <c r="D18" s="877">
        <v>8</v>
      </c>
      <c r="E18" s="877">
        <v>0</v>
      </c>
      <c r="F18" s="877">
        <v>12</v>
      </c>
      <c r="G18" s="877">
        <v>3</v>
      </c>
      <c r="H18" s="877">
        <v>2</v>
      </c>
      <c r="I18" s="877">
        <v>6</v>
      </c>
      <c r="J18" s="877">
        <v>55</v>
      </c>
      <c r="K18" s="877">
        <v>0</v>
      </c>
      <c r="L18" s="877">
        <v>1</v>
      </c>
      <c r="M18" s="877">
        <v>48</v>
      </c>
      <c r="N18" s="877">
        <v>0</v>
      </c>
      <c r="O18" s="877">
        <v>0</v>
      </c>
      <c r="P18" s="878" t="s">
        <v>886</v>
      </c>
    </row>
    <row r="19" spans="1:16" ht="27.75" customHeight="1">
      <c r="A19" s="879" t="s">
        <v>234</v>
      </c>
      <c r="B19" s="880">
        <v>0</v>
      </c>
      <c r="C19" s="867">
        <v>23</v>
      </c>
      <c r="D19" s="880">
        <v>5</v>
      </c>
      <c r="E19" s="880">
        <v>0</v>
      </c>
      <c r="F19" s="880">
        <v>3</v>
      </c>
      <c r="G19" s="880">
        <v>3</v>
      </c>
      <c r="H19" s="880">
        <v>2</v>
      </c>
      <c r="I19" s="880">
        <v>4</v>
      </c>
      <c r="J19" s="880">
        <v>37</v>
      </c>
      <c r="K19" s="880">
        <v>0</v>
      </c>
      <c r="L19" s="880">
        <v>1</v>
      </c>
      <c r="M19" s="880">
        <v>23</v>
      </c>
      <c r="N19" s="880">
        <v>0</v>
      </c>
      <c r="O19" s="880">
        <v>0</v>
      </c>
      <c r="P19" s="717" t="s">
        <v>888</v>
      </c>
    </row>
    <row r="20" spans="1:16" ht="27.75" customHeight="1">
      <c r="A20" s="881" t="s">
        <v>922</v>
      </c>
      <c r="B20" s="882">
        <v>1</v>
      </c>
      <c r="C20" s="869">
        <v>1</v>
      </c>
      <c r="D20" s="882">
        <v>3</v>
      </c>
      <c r="E20" s="882">
        <v>0</v>
      </c>
      <c r="F20" s="882">
        <v>9</v>
      </c>
      <c r="G20" s="882">
        <v>0</v>
      </c>
      <c r="H20" s="882">
        <v>0</v>
      </c>
      <c r="I20" s="882">
        <v>2</v>
      </c>
      <c r="J20" s="882">
        <v>18</v>
      </c>
      <c r="K20" s="882">
        <v>0</v>
      </c>
      <c r="L20" s="882">
        <v>0</v>
      </c>
      <c r="M20" s="882">
        <v>25</v>
      </c>
      <c r="N20" s="882">
        <v>0</v>
      </c>
      <c r="O20" s="882">
        <v>0</v>
      </c>
      <c r="P20" s="883" t="s">
        <v>890</v>
      </c>
    </row>
    <row r="21" spans="1:15" s="34" customFormat="1" ht="17.25" customHeight="1">
      <c r="A21" s="61" t="s">
        <v>839</v>
      </c>
      <c r="O21" s="297" t="s">
        <v>1240</v>
      </c>
    </row>
    <row r="22" s="326" customFormat="1" ht="17.25" customHeight="1">
      <c r="A22" s="358" t="s">
        <v>923</v>
      </c>
    </row>
    <row r="23" s="326" customFormat="1" ht="17.25" customHeight="1">
      <c r="A23" s="358" t="s">
        <v>924</v>
      </c>
    </row>
    <row r="24" s="326" customFormat="1" ht="17.25" customHeight="1">
      <c r="A24" s="358" t="s">
        <v>925</v>
      </c>
    </row>
    <row r="25" s="34" customFormat="1" ht="17.25" customHeight="1">
      <c r="A25" s="34" t="s">
        <v>926</v>
      </c>
    </row>
  </sheetData>
  <sheetProtection/>
  <mergeCells count="11">
    <mergeCell ref="I4:I7"/>
    <mergeCell ref="B13:C13"/>
    <mergeCell ref="H13:O13"/>
    <mergeCell ref="N14:N16"/>
    <mergeCell ref="A1:P1"/>
    <mergeCell ref="P2:Q2"/>
    <mergeCell ref="F3:I3"/>
    <mergeCell ref="J3:O3"/>
    <mergeCell ref="P3:P4"/>
    <mergeCell ref="E4:E7"/>
    <mergeCell ref="F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X29"/>
  <sheetViews>
    <sheetView showZeros="0" zoomScaleSheetLayoutView="85" zoomScalePageLayoutView="0" workbookViewId="0" topLeftCell="A1">
      <selection activeCell="C13" sqref="C13"/>
    </sheetView>
  </sheetViews>
  <sheetFormatPr defaultColWidth="8.88671875" defaultRowHeight="13.5"/>
  <cols>
    <col min="1" max="1" width="7.99609375" style="14" customWidth="1"/>
    <col min="2" max="12" width="8.3359375" style="14" customWidth="1"/>
    <col min="13" max="13" width="9.21484375" style="14" customWidth="1"/>
    <col min="14" max="19" width="8.3359375" style="14" customWidth="1"/>
    <col min="20" max="20" width="6.99609375" style="14" customWidth="1"/>
    <col min="21" max="21" width="8.3359375" style="14" customWidth="1"/>
    <col min="22" max="22" width="8.77734375" style="14" customWidth="1"/>
    <col min="23" max="16384" width="8.88671875" style="14" customWidth="1"/>
  </cols>
  <sheetData>
    <row r="1" spans="1:22" ht="29.25" customHeight="1">
      <c r="A1" s="1110" t="s">
        <v>1484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10"/>
      <c r="S1" s="1110"/>
      <c r="T1" s="1110"/>
      <c r="U1" s="1110"/>
      <c r="V1" s="1110"/>
    </row>
    <row r="2" spans="1:23" s="123" customFormat="1" ht="26.25" customHeight="1">
      <c r="A2" s="391" t="s">
        <v>1481</v>
      </c>
      <c r="B2" s="391"/>
      <c r="C2" s="391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Q2" s="393"/>
      <c r="R2" s="393"/>
      <c r="S2" s="393"/>
      <c r="T2" s="393"/>
      <c r="U2" s="393"/>
      <c r="V2" s="393" t="s">
        <v>1203</v>
      </c>
      <c r="W2" s="394"/>
    </row>
    <row r="3" spans="1:23" ht="21" customHeight="1">
      <c r="A3" s="70"/>
      <c r="B3" s="1121" t="s">
        <v>523</v>
      </c>
      <c r="C3" s="1122"/>
      <c r="D3" s="1122"/>
      <c r="E3" s="1122"/>
      <c r="F3" s="1122"/>
      <c r="G3" s="1122"/>
      <c r="H3" s="1122"/>
      <c r="I3" s="1122"/>
      <c r="J3" s="1122"/>
      <c r="K3" s="1122"/>
      <c r="L3" s="1122"/>
      <c r="M3" s="1123"/>
      <c r="N3" s="1124" t="s">
        <v>524</v>
      </c>
      <c r="O3" s="1125"/>
      <c r="P3" s="1125"/>
      <c r="Q3" s="1125"/>
      <c r="R3" s="1125"/>
      <c r="S3" s="1125"/>
      <c r="T3" s="1125"/>
      <c r="U3" s="1126"/>
      <c r="V3" s="70"/>
      <c r="W3" s="36"/>
    </row>
    <row r="4" spans="1:23" ht="21" customHeight="1">
      <c r="A4" s="108" t="s">
        <v>461</v>
      </c>
      <c r="B4" s="1112" t="s">
        <v>526</v>
      </c>
      <c r="C4" s="1119"/>
      <c r="D4" s="1112" t="s">
        <v>527</v>
      </c>
      <c r="E4" s="1119"/>
      <c r="F4" s="1112" t="s">
        <v>528</v>
      </c>
      <c r="G4" s="1119"/>
      <c r="H4" s="1112" t="s">
        <v>529</v>
      </c>
      <c r="I4" s="1119"/>
      <c r="J4" s="1112" t="s">
        <v>530</v>
      </c>
      <c r="K4" s="1119"/>
      <c r="L4" s="1112" t="s">
        <v>531</v>
      </c>
      <c r="M4" s="1119"/>
      <c r="N4" s="1112" t="s">
        <v>526</v>
      </c>
      <c r="O4" s="1119"/>
      <c r="P4" s="1112" t="s">
        <v>532</v>
      </c>
      <c r="Q4" s="1119"/>
      <c r="R4" s="1112" t="s">
        <v>533</v>
      </c>
      <c r="S4" s="1119"/>
      <c r="T4" s="1112" t="s">
        <v>534</v>
      </c>
      <c r="U4" s="1119"/>
      <c r="V4" s="21" t="s">
        <v>434</v>
      </c>
      <c r="W4" s="36"/>
    </row>
    <row r="5" spans="1:23" ht="21" customHeight="1">
      <c r="A5" s="21"/>
      <c r="B5" s="1118" t="s">
        <v>486</v>
      </c>
      <c r="C5" s="1120"/>
      <c r="D5" s="1118" t="s">
        <v>536</v>
      </c>
      <c r="E5" s="1120"/>
      <c r="F5" s="1118" t="s">
        <v>537</v>
      </c>
      <c r="G5" s="1120"/>
      <c r="H5" s="1118" t="s">
        <v>538</v>
      </c>
      <c r="I5" s="1120"/>
      <c r="J5" s="1118" t="s">
        <v>539</v>
      </c>
      <c r="K5" s="1120"/>
      <c r="L5" s="1118" t="s">
        <v>540</v>
      </c>
      <c r="M5" s="1120"/>
      <c r="N5" s="1118" t="s">
        <v>486</v>
      </c>
      <c r="O5" s="1120"/>
      <c r="P5" s="1118" t="s">
        <v>541</v>
      </c>
      <c r="Q5" s="1120"/>
      <c r="R5" s="1118" t="s">
        <v>542</v>
      </c>
      <c r="S5" s="1120"/>
      <c r="T5" s="1118" t="s">
        <v>543</v>
      </c>
      <c r="U5" s="1120"/>
      <c r="V5" s="21"/>
      <c r="W5" s="36"/>
    </row>
    <row r="6" spans="1:23" ht="21" customHeight="1">
      <c r="A6" s="108" t="s">
        <v>544</v>
      </c>
      <c r="B6" s="94" t="s">
        <v>545</v>
      </c>
      <c r="C6" s="94" t="s">
        <v>546</v>
      </c>
      <c r="D6" s="94" t="s">
        <v>545</v>
      </c>
      <c r="E6" s="395" t="s">
        <v>546</v>
      </c>
      <c r="F6" s="94" t="s">
        <v>545</v>
      </c>
      <c r="G6" s="94" t="s">
        <v>546</v>
      </c>
      <c r="H6" s="94" t="s">
        <v>545</v>
      </c>
      <c r="I6" s="94" t="s">
        <v>546</v>
      </c>
      <c r="J6" s="94" t="s">
        <v>545</v>
      </c>
      <c r="K6" s="94" t="s">
        <v>546</v>
      </c>
      <c r="L6" s="94" t="s">
        <v>545</v>
      </c>
      <c r="M6" s="94" t="s">
        <v>546</v>
      </c>
      <c r="N6" s="94" t="s">
        <v>545</v>
      </c>
      <c r="O6" s="54" t="s">
        <v>547</v>
      </c>
      <c r="P6" s="22" t="s">
        <v>545</v>
      </c>
      <c r="Q6" s="54" t="s">
        <v>547</v>
      </c>
      <c r="R6" s="22" t="s">
        <v>545</v>
      </c>
      <c r="S6" s="54" t="s">
        <v>547</v>
      </c>
      <c r="T6" s="22" t="s">
        <v>545</v>
      </c>
      <c r="U6" s="54" t="s">
        <v>547</v>
      </c>
      <c r="V6" s="32" t="s">
        <v>548</v>
      </c>
      <c r="W6" s="36"/>
    </row>
    <row r="7" spans="1:23" ht="21" customHeight="1">
      <c r="A7" s="68"/>
      <c r="B7" s="33" t="s">
        <v>549</v>
      </c>
      <c r="C7" s="33" t="s">
        <v>549</v>
      </c>
      <c r="D7" s="33" t="s">
        <v>549</v>
      </c>
      <c r="E7" s="396" t="s">
        <v>549</v>
      </c>
      <c r="F7" s="33" t="s">
        <v>549</v>
      </c>
      <c r="G7" s="33" t="s">
        <v>549</v>
      </c>
      <c r="H7" s="33" t="s">
        <v>549</v>
      </c>
      <c r="I7" s="33" t="s">
        <v>549</v>
      </c>
      <c r="J7" s="33" t="s">
        <v>549</v>
      </c>
      <c r="K7" s="33" t="s">
        <v>549</v>
      </c>
      <c r="L7" s="33" t="s">
        <v>549</v>
      </c>
      <c r="M7" s="33" t="s">
        <v>549</v>
      </c>
      <c r="N7" s="33" t="s">
        <v>549</v>
      </c>
      <c r="O7" s="33" t="s">
        <v>550</v>
      </c>
      <c r="P7" s="33" t="s">
        <v>549</v>
      </c>
      <c r="Q7" s="33" t="s">
        <v>550</v>
      </c>
      <c r="R7" s="33" t="s">
        <v>549</v>
      </c>
      <c r="S7" s="33" t="s">
        <v>550</v>
      </c>
      <c r="T7" s="33" t="s">
        <v>549</v>
      </c>
      <c r="U7" s="33" t="s">
        <v>550</v>
      </c>
      <c r="V7" s="76"/>
      <c r="W7" s="36"/>
    </row>
    <row r="8" spans="1:24" ht="21" customHeight="1">
      <c r="A8" s="18"/>
      <c r="B8" s="24" t="s">
        <v>551</v>
      </c>
      <c r="C8" s="24" t="s">
        <v>552</v>
      </c>
      <c r="D8" s="24" t="s">
        <v>551</v>
      </c>
      <c r="E8" s="397" t="s">
        <v>552</v>
      </c>
      <c r="F8" s="24" t="s">
        <v>551</v>
      </c>
      <c r="G8" s="24" t="s">
        <v>552</v>
      </c>
      <c r="H8" s="24" t="s">
        <v>551</v>
      </c>
      <c r="I8" s="24" t="s">
        <v>552</v>
      </c>
      <c r="J8" s="24" t="s">
        <v>551</v>
      </c>
      <c r="K8" s="24" t="s">
        <v>552</v>
      </c>
      <c r="L8" s="24" t="s">
        <v>551</v>
      </c>
      <c r="M8" s="24" t="s">
        <v>552</v>
      </c>
      <c r="N8" s="24" t="s">
        <v>551</v>
      </c>
      <c r="O8" s="24" t="s">
        <v>1385</v>
      </c>
      <c r="P8" s="24" t="s">
        <v>551</v>
      </c>
      <c r="Q8" s="24" t="s">
        <v>1385</v>
      </c>
      <c r="R8" s="24" t="s">
        <v>551</v>
      </c>
      <c r="S8" s="24" t="s">
        <v>1385</v>
      </c>
      <c r="T8" s="24" t="s">
        <v>551</v>
      </c>
      <c r="U8" s="24" t="s">
        <v>1385</v>
      </c>
      <c r="V8" s="77"/>
      <c r="W8" s="36"/>
      <c r="X8" s="36"/>
    </row>
    <row r="9" spans="1:22" ht="21" customHeight="1">
      <c r="A9" s="359" t="s">
        <v>1419</v>
      </c>
      <c r="B9" s="398">
        <f aca="true" t="shared" si="0" ref="B9:C12">SUM(D9,F9,H9,J9,L9)</f>
        <v>18187</v>
      </c>
      <c r="C9" s="399">
        <f t="shared" si="0"/>
        <v>139772</v>
      </c>
      <c r="D9" s="398">
        <v>164</v>
      </c>
      <c r="E9" s="400">
        <v>26241</v>
      </c>
      <c r="F9" s="398">
        <v>247</v>
      </c>
      <c r="G9" s="398">
        <v>9242</v>
      </c>
      <c r="H9" s="398">
        <v>5390</v>
      </c>
      <c r="I9" s="398">
        <v>93935</v>
      </c>
      <c r="J9" s="398">
        <v>1469</v>
      </c>
      <c r="K9" s="398">
        <v>3162</v>
      </c>
      <c r="L9" s="401">
        <v>10917</v>
      </c>
      <c r="M9" s="398">
        <v>7192</v>
      </c>
      <c r="N9" s="398">
        <f>SUM(P9,R9,T9)</f>
        <v>2710</v>
      </c>
      <c r="O9" s="402">
        <f aca="true" t="shared" si="1" ref="O9:O25">Q9+S9+U9</f>
        <v>36254</v>
      </c>
      <c r="P9" s="398">
        <v>1197</v>
      </c>
      <c r="Q9" s="402">
        <v>35208</v>
      </c>
      <c r="R9" s="398">
        <v>868</v>
      </c>
      <c r="S9" s="398">
        <v>772</v>
      </c>
      <c r="T9" s="398">
        <v>645</v>
      </c>
      <c r="U9" s="403">
        <v>274</v>
      </c>
      <c r="V9" s="362" t="s">
        <v>1419</v>
      </c>
    </row>
    <row r="10" spans="1:22" s="83" customFormat="1" ht="21" customHeight="1">
      <c r="A10" s="404" t="s">
        <v>1415</v>
      </c>
      <c r="B10" s="398">
        <f t="shared" si="0"/>
        <v>18279</v>
      </c>
      <c r="C10" s="399">
        <f t="shared" si="0"/>
        <v>139244</v>
      </c>
      <c r="D10" s="405">
        <v>164</v>
      </c>
      <c r="E10" s="406">
        <v>27852</v>
      </c>
      <c r="F10" s="405">
        <v>246</v>
      </c>
      <c r="G10" s="405">
        <v>10198</v>
      </c>
      <c r="H10" s="405">
        <v>5424</v>
      </c>
      <c r="I10" s="405">
        <v>93559</v>
      </c>
      <c r="J10" s="405">
        <v>1595</v>
      </c>
      <c r="K10" s="405">
        <v>3509</v>
      </c>
      <c r="L10" s="407">
        <v>10850</v>
      </c>
      <c r="M10" s="398">
        <v>4126</v>
      </c>
      <c r="N10" s="398">
        <f>SUM(P10,R10,T10)</f>
        <v>2809</v>
      </c>
      <c r="O10" s="402">
        <f t="shared" si="1"/>
        <v>36497</v>
      </c>
      <c r="P10" s="405">
        <v>1284</v>
      </c>
      <c r="Q10" s="408">
        <v>35202</v>
      </c>
      <c r="R10" s="405">
        <v>874</v>
      </c>
      <c r="S10" s="408">
        <v>1027</v>
      </c>
      <c r="T10" s="405">
        <v>651</v>
      </c>
      <c r="U10" s="409">
        <v>268</v>
      </c>
      <c r="V10" s="410" t="s">
        <v>1415</v>
      </c>
    </row>
    <row r="11" spans="1:22" ht="21" customHeight="1">
      <c r="A11" s="363" t="s">
        <v>1416</v>
      </c>
      <c r="B11" s="398">
        <f t="shared" si="0"/>
        <v>19112</v>
      </c>
      <c r="C11" s="399">
        <f t="shared" si="0"/>
        <v>142559</v>
      </c>
      <c r="D11" s="399">
        <v>167</v>
      </c>
      <c r="E11" s="411">
        <v>30318</v>
      </c>
      <c r="F11" s="399">
        <v>246</v>
      </c>
      <c r="G11" s="399">
        <v>11505</v>
      </c>
      <c r="H11" s="399">
        <v>5445</v>
      </c>
      <c r="I11" s="399">
        <v>93191</v>
      </c>
      <c r="J11" s="399">
        <v>1646</v>
      </c>
      <c r="K11" s="399">
        <v>2672</v>
      </c>
      <c r="L11" s="407">
        <v>11608</v>
      </c>
      <c r="M11" s="399">
        <v>4873</v>
      </c>
      <c r="N11" s="398">
        <f>SUM(P11,R11,T11)</f>
        <v>2901</v>
      </c>
      <c r="O11" s="402">
        <f t="shared" si="1"/>
        <v>37003</v>
      </c>
      <c r="P11" s="399">
        <v>1373</v>
      </c>
      <c r="Q11" s="399">
        <v>35201</v>
      </c>
      <c r="R11" s="399">
        <v>847</v>
      </c>
      <c r="S11" s="399">
        <v>1554</v>
      </c>
      <c r="T11" s="399">
        <v>681</v>
      </c>
      <c r="U11" s="412">
        <v>248</v>
      </c>
      <c r="V11" s="365" t="s">
        <v>1416</v>
      </c>
    </row>
    <row r="12" spans="1:22" ht="21" customHeight="1">
      <c r="A12" s="363" t="s">
        <v>522</v>
      </c>
      <c r="B12" s="398">
        <f t="shared" si="0"/>
        <v>21666</v>
      </c>
      <c r="C12" s="399">
        <f t="shared" si="0"/>
        <v>348165</v>
      </c>
      <c r="D12" s="399">
        <v>167</v>
      </c>
      <c r="E12" s="411">
        <v>29781</v>
      </c>
      <c r="F12" s="399">
        <v>247</v>
      </c>
      <c r="G12" s="399">
        <v>12199</v>
      </c>
      <c r="H12" s="399">
        <v>5464</v>
      </c>
      <c r="I12" s="399">
        <v>93907</v>
      </c>
      <c r="J12" s="399">
        <v>1885</v>
      </c>
      <c r="K12" s="399">
        <v>3117</v>
      </c>
      <c r="L12" s="407">
        <v>13903</v>
      </c>
      <c r="M12" s="399">
        <v>209161</v>
      </c>
      <c r="N12" s="398">
        <f>SUM(P12,R12,T12)</f>
        <v>3042</v>
      </c>
      <c r="O12" s="402">
        <f t="shared" si="1"/>
        <v>37161</v>
      </c>
      <c r="P12" s="399">
        <v>1527</v>
      </c>
      <c r="Q12" s="399">
        <v>35340</v>
      </c>
      <c r="R12" s="399">
        <v>816</v>
      </c>
      <c r="S12" s="399">
        <v>1561</v>
      </c>
      <c r="T12" s="399">
        <v>699</v>
      </c>
      <c r="U12" s="412">
        <v>260</v>
      </c>
      <c r="V12" s="365" t="s">
        <v>522</v>
      </c>
    </row>
    <row r="13" spans="1:22" s="123" customFormat="1" ht="21" customHeight="1">
      <c r="A13" s="413" t="s">
        <v>886</v>
      </c>
      <c r="B13" s="414">
        <v>23310</v>
      </c>
      <c r="C13" s="415">
        <f aca="true" t="shared" si="2" ref="B13:C25">E13+G13+I13+K13+M13</f>
        <v>156626</v>
      </c>
      <c r="D13" s="415">
        <v>172</v>
      </c>
      <c r="E13" s="416">
        <f>SUM(E14:E25)</f>
        <v>32746</v>
      </c>
      <c r="F13" s="415">
        <v>257</v>
      </c>
      <c r="G13" s="416">
        <f>SUM(G14:G25)</f>
        <v>13427</v>
      </c>
      <c r="H13" s="415">
        <v>5441</v>
      </c>
      <c r="I13" s="415">
        <f>SUM(I14:I25)</f>
        <v>90078</v>
      </c>
      <c r="J13" s="415">
        <v>1923</v>
      </c>
      <c r="K13" s="417">
        <f>SUM(K14:K25)</f>
        <v>3601</v>
      </c>
      <c r="L13" s="418">
        <v>15517</v>
      </c>
      <c r="M13" s="415">
        <f>SUM(M14:M25)</f>
        <v>16774</v>
      </c>
      <c r="N13" s="419">
        <f aca="true" t="shared" si="3" ref="N13:N25">P13+R13+T13</f>
        <v>3109</v>
      </c>
      <c r="O13" s="415">
        <f t="shared" si="1"/>
        <v>37247</v>
      </c>
      <c r="P13" s="415">
        <v>1596</v>
      </c>
      <c r="Q13" s="415">
        <f>SUM(Q14:Q25)</f>
        <v>35385</v>
      </c>
      <c r="R13" s="415">
        <v>810</v>
      </c>
      <c r="S13" s="415">
        <f>SUM(S14:S25)</f>
        <v>1601</v>
      </c>
      <c r="T13" s="415">
        <v>703</v>
      </c>
      <c r="U13" s="420">
        <f>SUM(U14:U25)</f>
        <v>261</v>
      </c>
      <c r="V13" s="368" t="s">
        <v>886</v>
      </c>
    </row>
    <row r="14" spans="1:24" ht="21" customHeight="1">
      <c r="A14" s="421" t="s">
        <v>574</v>
      </c>
      <c r="B14" s="422">
        <f t="shared" si="2"/>
        <v>19694</v>
      </c>
      <c r="C14" s="399">
        <f t="shared" si="2"/>
        <v>12537</v>
      </c>
      <c r="D14" s="399">
        <v>172</v>
      </c>
      <c r="E14" s="423">
        <v>2384</v>
      </c>
      <c r="F14" s="399">
        <v>257</v>
      </c>
      <c r="G14" s="423">
        <v>1045</v>
      </c>
      <c r="H14" s="399">
        <v>5464</v>
      </c>
      <c r="I14" s="399">
        <v>7800</v>
      </c>
      <c r="J14" s="399">
        <v>184</v>
      </c>
      <c r="K14" s="424">
        <v>165</v>
      </c>
      <c r="L14" s="407">
        <v>13617</v>
      </c>
      <c r="M14" s="425">
        <v>1143</v>
      </c>
      <c r="N14" s="398">
        <f t="shared" si="3"/>
        <v>2972</v>
      </c>
      <c r="O14" s="399">
        <f t="shared" si="1"/>
        <v>2970</v>
      </c>
      <c r="P14" s="399">
        <v>1467</v>
      </c>
      <c r="Q14" s="399">
        <v>2830</v>
      </c>
      <c r="R14" s="399">
        <v>824</v>
      </c>
      <c r="S14" s="399">
        <v>122</v>
      </c>
      <c r="T14" s="399">
        <v>681</v>
      </c>
      <c r="U14" s="426">
        <v>18</v>
      </c>
      <c r="V14" s="365" t="s">
        <v>575</v>
      </c>
      <c r="X14" s="427"/>
    </row>
    <row r="15" spans="1:24" ht="21" customHeight="1">
      <c r="A15" s="421" t="s">
        <v>576</v>
      </c>
      <c r="B15" s="422">
        <f t="shared" si="2"/>
        <v>21174</v>
      </c>
      <c r="C15" s="399">
        <f t="shared" si="2"/>
        <v>11272</v>
      </c>
      <c r="D15" s="399">
        <v>172</v>
      </c>
      <c r="E15" s="423">
        <v>2046</v>
      </c>
      <c r="F15" s="399">
        <v>257</v>
      </c>
      <c r="G15" s="423">
        <v>936</v>
      </c>
      <c r="H15" s="399">
        <v>5464</v>
      </c>
      <c r="I15" s="399">
        <v>7040</v>
      </c>
      <c r="J15" s="399">
        <v>1856</v>
      </c>
      <c r="K15" s="424">
        <v>123</v>
      </c>
      <c r="L15" s="407">
        <v>13425</v>
      </c>
      <c r="M15" s="425">
        <v>1127</v>
      </c>
      <c r="N15" s="398">
        <f t="shared" si="3"/>
        <v>2978</v>
      </c>
      <c r="O15" s="399">
        <f t="shared" si="1"/>
        <v>2977</v>
      </c>
      <c r="P15" s="399">
        <v>1472</v>
      </c>
      <c r="Q15" s="399">
        <v>2829</v>
      </c>
      <c r="R15" s="399">
        <v>825</v>
      </c>
      <c r="S15" s="399">
        <v>128</v>
      </c>
      <c r="T15" s="399">
        <v>681</v>
      </c>
      <c r="U15" s="426">
        <v>20</v>
      </c>
      <c r="V15" s="428" t="s">
        <v>577</v>
      </c>
      <c r="X15" s="427"/>
    </row>
    <row r="16" spans="1:24" ht="21" customHeight="1">
      <c r="A16" s="421" t="s">
        <v>578</v>
      </c>
      <c r="B16" s="422">
        <f t="shared" si="2"/>
        <v>21457</v>
      </c>
      <c r="C16" s="399">
        <f t="shared" si="2"/>
        <v>13133</v>
      </c>
      <c r="D16" s="399">
        <v>172</v>
      </c>
      <c r="E16" s="423">
        <v>2966</v>
      </c>
      <c r="F16" s="399">
        <v>257</v>
      </c>
      <c r="G16" s="423">
        <v>1142</v>
      </c>
      <c r="H16" s="399">
        <v>5463</v>
      </c>
      <c r="I16" s="399">
        <v>7721</v>
      </c>
      <c r="J16" s="399">
        <v>1893</v>
      </c>
      <c r="K16" s="424">
        <v>300</v>
      </c>
      <c r="L16" s="407">
        <v>13672</v>
      </c>
      <c r="M16" s="425">
        <v>1004</v>
      </c>
      <c r="N16" s="398">
        <f t="shared" si="3"/>
        <v>2984</v>
      </c>
      <c r="O16" s="399">
        <f t="shared" si="1"/>
        <v>2983</v>
      </c>
      <c r="P16" s="399">
        <v>1473</v>
      </c>
      <c r="Q16" s="399">
        <v>2835</v>
      </c>
      <c r="R16" s="399">
        <v>827</v>
      </c>
      <c r="S16" s="399">
        <v>127</v>
      </c>
      <c r="T16" s="399">
        <v>684</v>
      </c>
      <c r="U16" s="426">
        <v>21</v>
      </c>
      <c r="V16" s="365" t="s">
        <v>579</v>
      </c>
      <c r="X16" s="427"/>
    </row>
    <row r="17" spans="1:24" ht="21" customHeight="1">
      <c r="A17" s="421" t="s">
        <v>580</v>
      </c>
      <c r="B17" s="422">
        <f t="shared" si="2"/>
        <v>21648</v>
      </c>
      <c r="C17" s="399">
        <f t="shared" si="2"/>
        <v>13164</v>
      </c>
      <c r="D17" s="399">
        <v>172</v>
      </c>
      <c r="E17" s="423">
        <v>2884</v>
      </c>
      <c r="F17" s="399">
        <v>257</v>
      </c>
      <c r="G17" s="423">
        <v>1158</v>
      </c>
      <c r="H17" s="399">
        <v>5462</v>
      </c>
      <c r="I17" s="399">
        <v>7493</v>
      </c>
      <c r="J17" s="399">
        <v>1935</v>
      </c>
      <c r="K17" s="424">
        <v>614</v>
      </c>
      <c r="L17" s="407">
        <v>13822</v>
      </c>
      <c r="M17" s="425">
        <v>1015</v>
      </c>
      <c r="N17" s="398">
        <f t="shared" si="3"/>
        <v>2986</v>
      </c>
      <c r="O17" s="399">
        <f t="shared" si="1"/>
        <v>2986</v>
      </c>
      <c r="P17" s="399">
        <v>1476</v>
      </c>
      <c r="Q17" s="399">
        <v>2837</v>
      </c>
      <c r="R17" s="399">
        <v>826</v>
      </c>
      <c r="S17" s="399">
        <v>128</v>
      </c>
      <c r="T17" s="399">
        <v>684</v>
      </c>
      <c r="U17" s="426">
        <v>21</v>
      </c>
      <c r="V17" s="365" t="s">
        <v>581</v>
      </c>
      <c r="X17" s="427"/>
    </row>
    <row r="18" spans="1:24" ht="21" customHeight="1">
      <c r="A18" s="421" t="s">
        <v>582</v>
      </c>
      <c r="B18" s="422">
        <f t="shared" si="2"/>
        <v>22323</v>
      </c>
      <c r="C18" s="399">
        <f t="shared" si="2"/>
        <v>13299</v>
      </c>
      <c r="D18" s="399">
        <v>172</v>
      </c>
      <c r="E18" s="423">
        <v>2886</v>
      </c>
      <c r="F18" s="399">
        <v>257</v>
      </c>
      <c r="G18" s="423">
        <v>1196</v>
      </c>
      <c r="H18" s="399">
        <v>5462</v>
      </c>
      <c r="I18" s="399">
        <v>7593</v>
      </c>
      <c r="J18" s="399">
        <v>1927</v>
      </c>
      <c r="K18" s="424">
        <v>580</v>
      </c>
      <c r="L18" s="407">
        <v>14505</v>
      </c>
      <c r="M18" s="425">
        <v>1044</v>
      </c>
      <c r="N18" s="398">
        <f t="shared" si="3"/>
        <v>3024</v>
      </c>
      <c r="O18" s="399">
        <f t="shared" si="1"/>
        <v>3023</v>
      </c>
      <c r="P18" s="399">
        <v>1512</v>
      </c>
      <c r="Q18" s="399">
        <v>2872</v>
      </c>
      <c r="R18" s="399">
        <v>826</v>
      </c>
      <c r="S18" s="399">
        <v>130</v>
      </c>
      <c r="T18" s="399">
        <v>686</v>
      </c>
      <c r="U18" s="426">
        <v>21</v>
      </c>
      <c r="V18" s="365" t="s">
        <v>583</v>
      </c>
      <c r="X18" s="427"/>
    </row>
    <row r="19" spans="1:24" ht="21" customHeight="1">
      <c r="A19" s="421" t="s">
        <v>584</v>
      </c>
      <c r="B19" s="422">
        <f t="shared" si="2"/>
        <v>23173</v>
      </c>
      <c r="C19" s="399">
        <f t="shared" si="2"/>
        <v>12709</v>
      </c>
      <c r="D19" s="399">
        <v>172</v>
      </c>
      <c r="E19" s="423">
        <v>2720</v>
      </c>
      <c r="F19" s="399">
        <v>257</v>
      </c>
      <c r="G19" s="423">
        <v>1111</v>
      </c>
      <c r="H19" s="399">
        <v>5462</v>
      </c>
      <c r="I19" s="399">
        <v>7378</v>
      </c>
      <c r="J19" s="399">
        <v>1921</v>
      </c>
      <c r="K19" s="424">
        <v>395</v>
      </c>
      <c r="L19" s="407">
        <v>15361</v>
      </c>
      <c r="M19" s="425">
        <v>1105</v>
      </c>
      <c r="N19" s="398">
        <f t="shared" si="3"/>
        <v>3039</v>
      </c>
      <c r="O19" s="399">
        <f t="shared" si="1"/>
        <v>3038</v>
      </c>
      <c r="P19" s="399">
        <v>1528</v>
      </c>
      <c r="Q19" s="399">
        <v>2887</v>
      </c>
      <c r="R19" s="399">
        <v>820</v>
      </c>
      <c r="S19" s="399">
        <v>131</v>
      </c>
      <c r="T19" s="399">
        <v>691</v>
      </c>
      <c r="U19" s="426">
        <v>20</v>
      </c>
      <c r="V19" s="365" t="s">
        <v>585</v>
      </c>
      <c r="X19" s="427"/>
    </row>
    <row r="20" spans="1:24" ht="21" customHeight="1">
      <c r="A20" s="421" t="s">
        <v>586</v>
      </c>
      <c r="B20" s="422">
        <f t="shared" si="2"/>
        <v>23594</v>
      </c>
      <c r="C20" s="399">
        <f t="shared" si="2"/>
        <v>14420</v>
      </c>
      <c r="D20" s="399">
        <v>172</v>
      </c>
      <c r="E20" s="423">
        <v>2664</v>
      </c>
      <c r="F20" s="399">
        <v>257</v>
      </c>
      <c r="G20" s="423">
        <v>1135</v>
      </c>
      <c r="H20" s="399">
        <v>5462</v>
      </c>
      <c r="I20" s="399">
        <v>7443</v>
      </c>
      <c r="J20" s="399">
        <v>1902</v>
      </c>
      <c r="K20" s="424">
        <v>222</v>
      </c>
      <c r="L20" s="407">
        <v>15801</v>
      </c>
      <c r="M20" s="425">
        <v>2956</v>
      </c>
      <c r="N20" s="398">
        <f t="shared" si="3"/>
        <v>3039</v>
      </c>
      <c r="O20" s="399">
        <f t="shared" si="1"/>
        <v>3039</v>
      </c>
      <c r="P20" s="399">
        <v>1529</v>
      </c>
      <c r="Q20" s="399">
        <v>2888</v>
      </c>
      <c r="R20" s="399">
        <v>817</v>
      </c>
      <c r="S20" s="399">
        <v>130</v>
      </c>
      <c r="T20" s="399">
        <v>693</v>
      </c>
      <c r="U20" s="426">
        <v>21</v>
      </c>
      <c r="V20" s="365" t="s">
        <v>587</v>
      </c>
      <c r="X20" s="427"/>
    </row>
    <row r="21" spans="1:24" ht="21" customHeight="1">
      <c r="A21" s="421" t="s">
        <v>588</v>
      </c>
      <c r="B21" s="422">
        <f t="shared" si="2"/>
        <v>23748</v>
      </c>
      <c r="C21" s="399">
        <f t="shared" si="2"/>
        <v>14386</v>
      </c>
      <c r="D21" s="399">
        <v>172</v>
      </c>
      <c r="E21" s="423">
        <v>2636</v>
      </c>
      <c r="F21" s="399">
        <v>257</v>
      </c>
      <c r="G21" s="423">
        <v>1174</v>
      </c>
      <c r="H21" s="399">
        <v>5462</v>
      </c>
      <c r="I21" s="399">
        <v>7589</v>
      </c>
      <c r="J21" s="399">
        <v>1901</v>
      </c>
      <c r="K21" s="424">
        <v>139</v>
      </c>
      <c r="L21" s="407">
        <v>15956</v>
      </c>
      <c r="M21" s="425">
        <v>2848</v>
      </c>
      <c r="N21" s="398">
        <f t="shared" si="3"/>
        <v>3040</v>
      </c>
      <c r="O21" s="399">
        <f t="shared" si="1"/>
        <v>3042</v>
      </c>
      <c r="P21" s="399">
        <v>1527</v>
      </c>
      <c r="Q21" s="399">
        <v>2890</v>
      </c>
      <c r="R21" s="399">
        <v>817</v>
      </c>
      <c r="S21" s="399">
        <v>131</v>
      </c>
      <c r="T21" s="399">
        <v>696</v>
      </c>
      <c r="U21" s="426">
        <v>21</v>
      </c>
      <c r="V21" s="365" t="s">
        <v>589</v>
      </c>
      <c r="X21" s="427"/>
    </row>
    <row r="22" spans="1:24" ht="21" customHeight="1">
      <c r="A22" s="421" t="s">
        <v>590</v>
      </c>
      <c r="B22" s="422">
        <f t="shared" si="2"/>
        <v>23654</v>
      </c>
      <c r="C22" s="399">
        <f t="shared" si="2"/>
        <v>12863</v>
      </c>
      <c r="D22" s="399">
        <v>172</v>
      </c>
      <c r="E22" s="423">
        <v>2846</v>
      </c>
      <c r="F22" s="399">
        <v>257</v>
      </c>
      <c r="G22" s="423">
        <v>1139</v>
      </c>
      <c r="H22" s="399">
        <v>5462</v>
      </c>
      <c r="I22" s="399">
        <v>7416</v>
      </c>
      <c r="J22" s="399">
        <v>1904</v>
      </c>
      <c r="K22" s="424">
        <v>273</v>
      </c>
      <c r="L22" s="407">
        <v>15859</v>
      </c>
      <c r="M22" s="425">
        <v>1189</v>
      </c>
      <c r="N22" s="398">
        <f t="shared" si="3"/>
        <v>3043</v>
      </c>
      <c r="O22" s="399">
        <f t="shared" si="1"/>
        <v>3042</v>
      </c>
      <c r="P22" s="399">
        <v>1523</v>
      </c>
      <c r="Q22" s="399">
        <v>2891</v>
      </c>
      <c r="R22" s="399">
        <v>821</v>
      </c>
      <c r="S22" s="399">
        <v>130</v>
      </c>
      <c r="T22" s="399">
        <v>699</v>
      </c>
      <c r="U22" s="426">
        <v>21</v>
      </c>
      <c r="V22" s="365" t="s">
        <v>591</v>
      </c>
      <c r="X22" s="427"/>
    </row>
    <row r="23" spans="1:24" ht="21" customHeight="1">
      <c r="A23" s="421" t="s">
        <v>592</v>
      </c>
      <c r="B23" s="422">
        <f t="shared" si="2"/>
        <v>23358</v>
      </c>
      <c r="C23" s="399">
        <f t="shared" si="2"/>
        <v>13343</v>
      </c>
      <c r="D23" s="399">
        <v>172</v>
      </c>
      <c r="E23" s="423">
        <v>2910</v>
      </c>
      <c r="F23" s="399">
        <v>257</v>
      </c>
      <c r="G23" s="423">
        <v>1180</v>
      </c>
      <c r="H23" s="399">
        <v>5462</v>
      </c>
      <c r="I23" s="399">
        <v>7577</v>
      </c>
      <c r="J23" s="399">
        <v>1916</v>
      </c>
      <c r="K23" s="424">
        <v>416</v>
      </c>
      <c r="L23" s="407">
        <v>15551</v>
      </c>
      <c r="M23" s="425">
        <v>1260</v>
      </c>
      <c r="N23" s="398">
        <f t="shared" si="3"/>
        <v>3042</v>
      </c>
      <c r="O23" s="399">
        <f t="shared" si="1"/>
        <v>3042</v>
      </c>
      <c r="P23" s="399">
        <v>1527</v>
      </c>
      <c r="Q23" s="399">
        <v>2889</v>
      </c>
      <c r="R23" s="399">
        <v>816</v>
      </c>
      <c r="S23" s="399">
        <v>131</v>
      </c>
      <c r="T23" s="399">
        <v>699</v>
      </c>
      <c r="U23" s="426">
        <v>22</v>
      </c>
      <c r="V23" s="365" t="s">
        <v>593</v>
      </c>
      <c r="X23" s="427"/>
    </row>
    <row r="24" spans="1:24" ht="21" customHeight="1">
      <c r="A24" s="421" t="s">
        <v>594</v>
      </c>
      <c r="B24" s="422">
        <f t="shared" si="2"/>
        <v>23131</v>
      </c>
      <c r="C24" s="399">
        <f t="shared" si="2"/>
        <v>12631</v>
      </c>
      <c r="D24" s="399">
        <v>172</v>
      </c>
      <c r="E24" s="423">
        <v>2970</v>
      </c>
      <c r="F24" s="399">
        <v>257</v>
      </c>
      <c r="G24" s="423">
        <v>1113</v>
      </c>
      <c r="H24" s="399">
        <v>5434</v>
      </c>
      <c r="I24" s="399">
        <v>7389</v>
      </c>
      <c r="J24" s="399">
        <v>1923</v>
      </c>
      <c r="K24" s="424">
        <v>193</v>
      </c>
      <c r="L24" s="407">
        <v>15345</v>
      </c>
      <c r="M24" s="425">
        <v>966</v>
      </c>
      <c r="N24" s="398">
        <f t="shared" si="3"/>
        <v>3091</v>
      </c>
      <c r="O24" s="399">
        <f t="shared" si="1"/>
        <v>3090</v>
      </c>
      <c r="P24" s="399">
        <v>1577</v>
      </c>
      <c r="Q24" s="399">
        <v>2936</v>
      </c>
      <c r="R24" s="399">
        <v>812</v>
      </c>
      <c r="S24" s="399">
        <v>133</v>
      </c>
      <c r="T24" s="399">
        <v>702</v>
      </c>
      <c r="U24" s="426">
        <v>21</v>
      </c>
      <c r="V24" s="365" t="s">
        <v>595</v>
      </c>
      <c r="X24" s="427"/>
    </row>
    <row r="25" spans="1:24" ht="21" customHeight="1">
      <c r="A25" s="429" t="s">
        <v>596</v>
      </c>
      <c r="B25" s="430">
        <f t="shared" si="2"/>
        <v>23310</v>
      </c>
      <c r="C25" s="431">
        <f t="shared" si="2"/>
        <v>12869</v>
      </c>
      <c r="D25" s="431">
        <v>172</v>
      </c>
      <c r="E25" s="432">
        <v>2834</v>
      </c>
      <c r="F25" s="431">
        <v>257</v>
      </c>
      <c r="G25" s="432">
        <v>1098</v>
      </c>
      <c r="H25" s="431">
        <v>5441</v>
      </c>
      <c r="I25" s="431">
        <v>7639</v>
      </c>
      <c r="J25" s="431">
        <v>1923</v>
      </c>
      <c r="K25" s="433">
        <v>181</v>
      </c>
      <c r="L25" s="434">
        <v>15517</v>
      </c>
      <c r="M25" s="435">
        <v>1117</v>
      </c>
      <c r="N25" s="436">
        <f t="shared" si="3"/>
        <v>3109</v>
      </c>
      <c r="O25" s="431">
        <f t="shared" si="1"/>
        <v>4015</v>
      </c>
      <c r="P25" s="431">
        <v>1596</v>
      </c>
      <c r="Q25" s="431">
        <v>3801</v>
      </c>
      <c r="R25" s="431">
        <v>810</v>
      </c>
      <c r="S25" s="431">
        <v>180</v>
      </c>
      <c r="T25" s="431">
        <v>703</v>
      </c>
      <c r="U25" s="437">
        <v>34</v>
      </c>
      <c r="V25" s="377" t="s">
        <v>597</v>
      </c>
      <c r="X25" s="427"/>
    </row>
    <row r="26" spans="1:17" s="34" customFormat="1" ht="17.25" customHeight="1">
      <c r="A26" s="34" t="s">
        <v>1485</v>
      </c>
      <c r="B26" s="69"/>
      <c r="C26" s="69"/>
      <c r="D26" s="295"/>
      <c r="E26" s="295"/>
      <c r="F26" s="295"/>
      <c r="G26" s="85"/>
      <c r="I26" s="296"/>
      <c r="J26" s="85"/>
      <c r="K26" s="296"/>
      <c r="M26" s="296"/>
      <c r="N26" s="295"/>
      <c r="O26" s="85" t="s">
        <v>1486</v>
      </c>
      <c r="Q26" s="85"/>
    </row>
    <row r="27" spans="1:15" s="34" customFormat="1" ht="17.25" customHeight="1">
      <c r="A27" s="34" t="s">
        <v>1482</v>
      </c>
      <c r="O27" s="325" t="s">
        <v>1493</v>
      </c>
    </row>
    <row r="28" s="34" customFormat="1" ht="17.25" customHeight="1">
      <c r="A28" s="34" t="s">
        <v>1483</v>
      </c>
    </row>
    <row r="29" s="34" customFormat="1" ht="17.25" customHeight="1">
      <c r="A29" s="325" t="s">
        <v>1487</v>
      </c>
    </row>
  </sheetData>
  <sheetProtection/>
  <mergeCells count="23">
    <mergeCell ref="P5:Q5"/>
    <mergeCell ref="R5:S5"/>
    <mergeCell ref="T5:U5"/>
    <mergeCell ref="P4:Q4"/>
    <mergeCell ref="R4:S4"/>
    <mergeCell ref="T4:U4"/>
    <mergeCell ref="L4:M4"/>
    <mergeCell ref="B5:C5"/>
    <mergeCell ref="D5:E5"/>
    <mergeCell ref="F5:G5"/>
    <mergeCell ref="H5:I5"/>
    <mergeCell ref="J5:K5"/>
    <mergeCell ref="L5:M5"/>
    <mergeCell ref="N4:O4"/>
    <mergeCell ref="N5:O5"/>
    <mergeCell ref="A1:V1"/>
    <mergeCell ref="B3:M3"/>
    <mergeCell ref="N3:U3"/>
    <mergeCell ref="B4:C4"/>
    <mergeCell ref="D4:E4"/>
    <mergeCell ref="F4:G4"/>
    <mergeCell ref="H4:I4"/>
    <mergeCell ref="J4:K4"/>
  </mergeCells>
  <printOptions horizontalCentered="1" verticalCentered="1"/>
  <pageMargins left="0.35433070866141736" right="0.5511811023622047" top="0.3937007874015748" bottom="0.3937007874015748" header="0.5118110236220472" footer="0.5118110236220472"/>
  <pageSetup horizontalDpi="600" verticalDpi="600" orientation="landscape" paperSize="9" scale="6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C000"/>
  </sheetPr>
  <dimension ref="A1:O29"/>
  <sheetViews>
    <sheetView showZeros="0" zoomScalePageLayoutView="0" workbookViewId="0" topLeftCell="A1">
      <selection activeCell="A1" sqref="A1:M1"/>
    </sheetView>
  </sheetViews>
  <sheetFormatPr defaultColWidth="8.88671875" defaultRowHeight="13.5"/>
  <cols>
    <col min="1" max="1" width="7.3359375" style="14" customWidth="1"/>
    <col min="2" max="2" width="9.10546875" style="14" customWidth="1"/>
    <col min="3" max="3" width="10.3359375" style="14" customWidth="1"/>
    <col min="4" max="4" width="12.4453125" style="14" bestFit="1" customWidth="1"/>
    <col min="5" max="5" width="11.4453125" style="14" customWidth="1"/>
    <col min="6" max="6" width="12.77734375" style="14" customWidth="1"/>
    <col min="7" max="7" width="10.99609375" style="14" bestFit="1" customWidth="1"/>
    <col min="8" max="8" width="10.99609375" style="14" customWidth="1"/>
    <col min="9" max="9" width="11.3359375" style="14" customWidth="1"/>
    <col min="10" max="10" width="9.99609375" style="14" customWidth="1"/>
    <col min="11" max="11" width="11.4453125" style="14" customWidth="1"/>
    <col min="12" max="12" width="11.99609375" style="14" customWidth="1"/>
    <col min="13" max="13" width="8.88671875" style="14" customWidth="1"/>
    <col min="14" max="14" width="6.21484375" style="14" customWidth="1"/>
    <col min="15" max="17" width="10.88671875" style="14" customWidth="1"/>
    <col min="18" max="16384" width="8.88671875" style="14" customWidth="1"/>
  </cols>
  <sheetData>
    <row r="1" spans="1:13" ht="36.75" customHeight="1">
      <c r="A1" s="1110" t="s">
        <v>235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</row>
    <row r="2" spans="1:13" ht="18" customHeight="1">
      <c r="A2" s="42" t="s">
        <v>1019</v>
      </c>
      <c r="B2" s="42"/>
      <c r="C2" s="42"/>
      <c r="D2" s="37"/>
      <c r="E2" s="37"/>
      <c r="F2" s="37"/>
      <c r="G2" s="37"/>
      <c r="H2" s="37"/>
      <c r="J2" s="37"/>
      <c r="K2" s="37"/>
      <c r="M2" s="62" t="s">
        <v>1020</v>
      </c>
    </row>
    <row r="3" spans="1:13" ht="20.25" customHeight="1">
      <c r="A3" s="16"/>
      <c r="B3" s="1222" t="s">
        <v>236</v>
      </c>
      <c r="C3" s="1283" t="s">
        <v>1021</v>
      </c>
      <c r="D3" s="1284"/>
      <c r="E3" s="1284"/>
      <c r="F3" s="1114"/>
      <c r="G3" s="1283" t="s">
        <v>1022</v>
      </c>
      <c r="H3" s="1107"/>
      <c r="I3" s="1108"/>
      <c r="J3" s="1109" t="s">
        <v>1023</v>
      </c>
      <c r="K3" s="1107"/>
      <c r="L3" s="1108"/>
      <c r="M3" s="1106" t="s">
        <v>434</v>
      </c>
    </row>
    <row r="4" spans="1:13" ht="20.25" customHeight="1">
      <c r="A4" s="108" t="s">
        <v>461</v>
      </c>
      <c r="B4" s="1281"/>
      <c r="C4" s="1283" t="s">
        <v>1024</v>
      </c>
      <c r="D4" s="1201"/>
      <c r="E4" s="1202"/>
      <c r="F4" s="347" t="s">
        <v>1025</v>
      </c>
      <c r="G4" s="1285"/>
      <c r="H4" s="1286"/>
      <c r="I4" s="1287"/>
      <c r="J4" s="1285" t="s">
        <v>1026</v>
      </c>
      <c r="K4" s="1286"/>
      <c r="L4" s="1287"/>
      <c r="M4" s="1117"/>
    </row>
    <row r="5" spans="1:13" ht="21" customHeight="1">
      <c r="A5" s="108" t="s">
        <v>544</v>
      </c>
      <c r="B5" s="1281"/>
      <c r="C5" s="60"/>
      <c r="D5" s="33" t="s">
        <v>1027</v>
      </c>
      <c r="E5" s="60" t="s">
        <v>1028</v>
      </c>
      <c r="F5" s="1288" t="s">
        <v>1239</v>
      </c>
      <c r="G5" s="60"/>
      <c r="H5" s="22" t="s">
        <v>1027</v>
      </c>
      <c r="I5" s="54" t="s">
        <v>1028</v>
      </c>
      <c r="J5" s="60"/>
      <c r="K5" s="54" t="s">
        <v>1029</v>
      </c>
      <c r="L5" s="54" t="s">
        <v>1030</v>
      </c>
      <c r="M5" s="21" t="s">
        <v>548</v>
      </c>
    </row>
    <row r="6" spans="1:13" ht="21" customHeight="1">
      <c r="A6" s="25"/>
      <c r="B6" s="1282"/>
      <c r="C6" s="24"/>
      <c r="D6" s="24" t="s">
        <v>877</v>
      </c>
      <c r="E6" s="24" t="s">
        <v>1031</v>
      </c>
      <c r="F6" s="1289"/>
      <c r="G6" s="24"/>
      <c r="H6" s="24" t="s">
        <v>877</v>
      </c>
      <c r="I6" s="24" t="s">
        <v>1031</v>
      </c>
      <c r="J6" s="24"/>
      <c r="K6" s="56" t="s">
        <v>1032</v>
      </c>
      <c r="L6" s="24" t="s">
        <v>1033</v>
      </c>
      <c r="M6" s="18"/>
    </row>
    <row r="7" spans="1:13" ht="27" customHeight="1">
      <c r="A7" s="359" t="s">
        <v>1419</v>
      </c>
      <c r="B7" s="676">
        <v>43</v>
      </c>
      <c r="C7" s="884">
        <v>15908735</v>
      </c>
      <c r="D7" s="885">
        <v>14736182</v>
      </c>
      <c r="E7" s="885">
        <v>1172553</v>
      </c>
      <c r="F7" s="885">
        <v>804887</v>
      </c>
      <c r="G7" s="886">
        <v>5429223</v>
      </c>
      <c r="H7" s="887">
        <v>4887949</v>
      </c>
      <c r="I7" s="887">
        <v>541274</v>
      </c>
      <c r="J7" s="888">
        <v>2214389</v>
      </c>
      <c r="K7" s="885">
        <v>1603386</v>
      </c>
      <c r="L7" s="885">
        <v>611003</v>
      </c>
      <c r="M7" s="676" t="s">
        <v>1419</v>
      </c>
    </row>
    <row r="8" spans="1:13" ht="27" customHeight="1">
      <c r="A8" s="363" t="s">
        <v>1415</v>
      </c>
      <c r="B8" s="365">
        <v>43</v>
      </c>
      <c r="C8" s="889">
        <v>16294227</v>
      </c>
      <c r="D8" s="889">
        <v>15021773</v>
      </c>
      <c r="E8" s="889">
        <v>1272454</v>
      </c>
      <c r="F8" s="889">
        <v>925686</v>
      </c>
      <c r="G8" s="886">
        <v>5822017</v>
      </c>
      <c r="H8" s="886">
        <v>5281501</v>
      </c>
      <c r="I8" s="890">
        <v>540516</v>
      </c>
      <c r="J8" s="891">
        <v>2317494</v>
      </c>
      <c r="K8" s="891">
        <v>1724198</v>
      </c>
      <c r="L8" s="891">
        <v>593296</v>
      </c>
      <c r="M8" s="365" t="s">
        <v>1415</v>
      </c>
    </row>
    <row r="9" spans="1:13" ht="27" customHeight="1">
      <c r="A9" s="363" t="s">
        <v>1416</v>
      </c>
      <c r="B9" s="365">
        <v>43</v>
      </c>
      <c r="C9" s="886">
        <v>17072491</v>
      </c>
      <c r="D9" s="886">
        <v>15405096</v>
      </c>
      <c r="E9" s="886">
        <v>1667395</v>
      </c>
      <c r="F9" s="889">
        <v>1258389</v>
      </c>
      <c r="G9" s="886">
        <v>6523938</v>
      </c>
      <c r="H9" s="886">
        <v>5891584</v>
      </c>
      <c r="I9" s="886">
        <v>632354</v>
      </c>
      <c r="J9" s="891">
        <v>2828294</v>
      </c>
      <c r="K9" s="891">
        <v>2101847</v>
      </c>
      <c r="L9" s="891">
        <v>726447</v>
      </c>
      <c r="M9" s="365" t="s">
        <v>1416</v>
      </c>
    </row>
    <row r="10" spans="1:13" ht="27" customHeight="1">
      <c r="A10" s="363" t="s">
        <v>522</v>
      </c>
      <c r="B10" s="365">
        <v>43</v>
      </c>
      <c r="C10" s="886">
        <v>18592323</v>
      </c>
      <c r="D10" s="886">
        <v>16920509</v>
      </c>
      <c r="E10" s="886">
        <v>1671814</v>
      </c>
      <c r="F10" s="889">
        <v>1527002</v>
      </c>
      <c r="G10" s="886">
        <v>7578301</v>
      </c>
      <c r="H10" s="886">
        <v>6801301</v>
      </c>
      <c r="I10" s="886">
        <v>777000</v>
      </c>
      <c r="J10" s="891">
        <v>3386714</v>
      </c>
      <c r="K10" s="891">
        <v>2523289</v>
      </c>
      <c r="L10" s="891">
        <v>863425</v>
      </c>
      <c r="M10" s="365" t="s">
        <v>522</v>
      </c>
    </row>
    <row r="11" spans="1:15" s="123" customFormat="1" ht="27" customHeight="1">
      <c r="A11" s="366" t="s">
        <v>886</v>
      </c>
      <c r="B11" s="368">
        <v>42</v>
      </c>
      <c r="C11" s="892">
        <v>19708449</v>
      </c>
      <c r="D11" s="892">
        <v>17729655</v>
      </c>
      <c r="E11" s="892">
        <v>1978794</v>
      </c>
      <c r="F11" s="893">
        <v>1550691</v>
      </c>
      <c r="G11" s="892">
        <v>8740976</v>
      </c>
      <c r="H11" s="892">
        <v>7695339</v>
      </c>
      <c r="I11" s="892">
        <v>1045637</v>
      </c>
      <c r="J11" s="894">
        <v>4505264</v>
      </c>
      <c r="K11" s="895">
        <v>3082156</v>
      </c>
      <c r="L11" s="895">
        <v>1423108</v>
      </c>
      <c r="M11" s="368" t="s">
        <v>886</v>
      </c>
      <c r="N11" s="896" t="s">
        <v>694</v>
      </c>
      <c r="O11" s="896" t="s">
        <v>694</v>
      </c>
    </row>
    <row r="12" spans="1:13" ht="20.25" customHeight="1">
      <c r="A12" s="363" t="s">
        <v>705</v>
      </c>
      <c r="B12" s="368"/>
      <c r="C12" s="889">
        <v>964384</v>
      </c>
      <c r="D12" s="889">
        <v>902512</v>
      </c>
      <c r="E12" s="889">
        <v>61872</v>
      </c>
      <c r="F12" s="889">
        <v>107416</v>
      </c>
      <c r="G12" s="886">
        <v>545891</v>
      </c>
      <c r="H12" s="886">
        <v>522177</v>
      </c>
      <c r="I12" s="886">
        <v>23714</v>
      </c>
      <c r="J12" s="891">
        <v>246808</v>
      </c>
      <c r="K12" s="891">
        <v>207293</v>
      </c>
      <c r="L12" s="891">
        <v>39515</v>
      </c>
      <c r="M12" s="365" t="s">
        <v>508</v>
      </c>
    </row>
    <row r="13" spans="1:13" ht="20.25" customHeight="1">
      <c r="A13" s="363" t="s">
        <v>706</v>
      </c>
      <c r="B13" s="368"/>
      <c r="C13" s="889">
        <v>1018608</v>
      </c>
      <c r="D13" s="889">
        <v>943816</v>
      </c>
      <c r="E13" s="889">
        <v>74792</v>
      </c>
      <c r="F13" s="889">
        <v>92350</v>
      </c>
      <c r="G13" s="886">
        <v>561823</v>
      </c>
      <c r="H13" s="886">
        <v>528304</v>
      </c>
      <c r="I13" s="886">
        <v>33519</v>
      </c>
      <c r="J13" s="891">
        <v>264146</v>
      </c>
      <c r="K13" s="891">
        <v>213011</v>
      </c>
      <c r="L13" s="891">
        <v>51135</v>
      </c>
      <c r="M13" s="365" t="s">
        <v>509</v>
      </c>
    </row>
    <row r="14" spans="1:13" ht="20.25" customHeight="1">
      <c r="A14" s="363" t="s">
        <v>707</v>
      </c>
      <c r="B14" s="368"/>
      <c r="C14" s="889">
        <v>1418884</v>
      </c>
      <c r="D14" s="889">
        <v>1301572</v>
      </c>
      <c r="E14" s="889">
        <v>117312</v>
      </c>
      <c r="F14" s="889">
        <v>92743</v>
      </c>
      <c r="G14" s="886">
        <v>602399</v>
      </c>
      <c r="H14" s="886">
        <v>555580</v>
      </c>
      <c r="I14" s="886">
        <v>46819</v>
      </c>
      <c r="J14" s="891">
        <v>280770</v>
      </c>
      <c r="K14" s="891">
        <v>215180</v>
      </c>
      <c r="L14" s="891">
        <v>65590</v>
      </c>
      <c r="M14" s="365" t="s">
        <v>510</v>
      </c>
    </row>
    <row r="15" spans="1:13" ht="20.25" customHeight="1">
      <c r="A15" s="363" t="s">
        <v>708</v>
      </c>
      <c r="B15" s="368"/>
      <c r="C15" s="889">
        <v>2187931</v>
      </c>
      <c r="D15" s="889">
        <v>2062987</v>
      </c>
      <c r="E15" s="889">
        <v>124944</v>
      </c>
      <c r="F15" s="889">
        <v>162683</v>
      </c>
      <c r="G15" s="886">
        <v>817265</v>
      </c>
      <c r="H15" s="886">
        <v>748008</v>
      </c>
      <c r="I15" s="886">
        <v>69257</v>
      </c>
      <c r="J15" s="891">
        <v>375688</v>
      </c>
      <c r="K15" s="891">
        <v>288668</v>
      </c>
      <c r="L15" s="891">
        <v>87020</v>
      </c>
      <c r="M15" s="365" t="s">
        <v>511</v>
      </c>
    </row>
    <row r="16" spans="1:13" ht="20.25" customHeight="1">
      <c r="A16" s="363" t="s">
        <v>709</v>
      </c>
      <c r="B16" s="368"/>
      <c r="C16" s="889">
        <v>2296079</v>
      </c>
      <c r="D16" s="889">
        <v>2170922</v>
      </c>
      <c r="E16" s="889">
        <v>125157</v>
      </c>
      <c r="F16" s="889">
        <v>178491</v>
      </c>
      <c r="G16" s="886">
        <v>856206</v>
      </c>
      <c r="H16" s="886">
        <v>777162</v>
      </c>
      <c r="I16" s="886">
        <v>79044</v>
      </c>
      <c r="J16" s="891">
        <v>414939</v>
      </c>
      <c r="K16" s="891">
        <v>310110</v>
      </c>
      <c r="L16" s="891">
        <v>104829</v>
      </c>
      <c r="M16" s="365" t="s">
        <v>710</v>
      </c>
    </row>
    <row r="17" spans="1:13" ht="20.25" customHeight="1">
      <c r="A17" s="363" t="s">
        <v>711</v>
      </c>
      <c r="B17" s="368"/>
      <c r="C17" s="889">
        <v>1611556</v>
      </c>
      <c r="D17" s="889">
        <v>1468906</v>
      </c>
      <c r="E17" s="889">
        <v>142650</v>
      </c>
      <c r="F17" s="889">
        <v>129771</v>
      </c>
      <c r="G17" s="886">
        <v>705088</v>
      </c>
      <c r="H17" s="886">
        <v>617624</v>
      </c>
      <c r="I17" s="886">
        <v>87464</v>
      </c>
      <c r="J17" s="891">
        <v>359490</v>
      </c>
      <c r="K17" s="891">
        <v>244068</v>
      </c>
      <c r="L17" s="891">
        <v>115422</v>
      </c>
      <c r="M17" s="365" t="s">
        <v>512</v>
      </c>
    </row>
    <row r="18" spans="1:13" ht="20.25" customHeight="1">
      <c r="A18" s="363" t="s">
        <v>712</v>
      </c>
      <c r="B18" s="368"/>
      <c r="C18" s="889">
        <v>1545356</v>
      </c>
      <c r="D18" s="889">
        <v>1320349</v>
      </c>
      <c r="E18" s="889">
        <v>225007</v>
      </c>
      <c r="F18" s="889">
        <v>104163</v>
      </c>
      <c r="G18" s="886">
        <v>797144</v>
      </c>
      <c r="H18" s="886">
        <v>675103</v>
      </c>
      <c r="I18" s="886">
        <v>122041</v>
      </c>
      <c r="J18" s="891">
        <v>437363</v>
      </c>
      <c r="K18" s="891">
        <v>276348</v>
      </c>
      <c r="L18" s="891">
        <v>161015</v>
      </c>
      <c r="M18" s="365" t="s">
        <v>513</v>
      </c>
    </row>
    <row r="19" spans="1:13" ht="20.25" customHeight="1">
      <c r="A19" s="363" t="s">
        <v>713</v>
      </c>
      <c r="B19" s="368"/>
      <c r="C19" s="889">
        <v>2089960</v>
      </c>
      <c r="D19" s="889">
        <v>1828452</v>
      </c>
      <c r="E19" s="889">
        <v>261508</v>
      </c>
      <c r="F19" s="889">
        <v>117573</v>
      </c>
      <c r="G19" s="886">
        <v>899825</v>
      </c>
      <c r="H19" s="886">
        <v>759608</v>
      </c>
      <c r="I19" s="886">
        <v>140217</v>
      </c>
      <c r="J19" s="891">
        <v>507756</v>
      </c>
      <c r="K19" s="891">
        <v>315687</v>
      </c>
      <c r="L19" s="891">
        <v>192069</v>
      </c>
      <c r="M19" s="365" t="s">
        <v>514</v>
      </c>
    </row>
    <row r="20" spans="1:13" ht="20.25" customHeight="1">
      <c r="A20" s="363" t="s">
        <v>714</v>
      </c>
      <c r="B20" s="368"/>
      <c r="C20" s="889">
        <v>1585155</v>
      </c>
      <c r="D20" s="889">
        <v>1350036</v>
      </c>
      <c r="E20" s="889">
        <v>235119</v>
      </c>
      <c r="F20" s="889">
        <v>119947</v>
      </c>
      <c r="G20" s="886">
        <v>725535</v>
      </c>
      <c r="H20" s="886">
        <v>598367</v>
      </c>
      <c r="I20" s="886">
        <v>127168</v>
      </c>
      <c r="J20" s="891">
        <v>424204</v>
      </c>
      <c r="K20" s="891">
        <v>237515</v>
      </c>
      <c r="L20" s="891">
        <v>186689</v>
      </c>
      <c r="M20" s="365" t="s">
        <v>515</v>
      </c>
    </row>
    <row r="21" spans="1:13" ht="20.25" customHeight="1">
      <c r="A21" s="363" t="s">
        <v>516</v>
      </c>
      <c r="B21" s="368"/>
      <c r="C21" s="889">
        <v>2127187</v>
      </c>
      <c r="D21" s="889">
        <v>1897598</v>
      </c>
      <c r="E21" s="889">
        <v>229589</v>
      </c>
      <c r="F21" s="889">
        <v>208122</v>
      </c>
      <c r="G21" s="886">
        <v>858242</v>
      </c>
      <c r="H21" s="886">
        <v>729339</v>
      </c>
      <c r="I21" s="886">
        <v>128903</v>
      </c>
      <c r="J21" s="891">
        <v>471956</v>
      </c>
      <c r="K21" s="891">
        <v>286690</v>
      </c>
      <c r="L21" s="891">
        <v>185266</v>
      </c>
      <c r="M21" s="365" t="s">
        <v>517</v>
      </c>
    </row>
    <row r="22" spans="1:13" ht="20.25" customHeight="1">
      <c r="A22" s="363" t="s">
        <v>518</v>
      </c>
      <c r="B22" s="368"/>
      <c r="C22" s="889">
        <v>1562477</v>
      </c>
      <c r="D22" s="889">
        <v>1386530</v>
      </c>
      <c r="E22" s="889">
        <v>175947</v>
      </c>
      <c r="F22" s="889">
        <v>139980</v>
      </c>
      <c r="G22" s="886">
        <v>723433</v>
      </c>
      <c r="H22" s="886">
        <v>627128</v>
      </c>
      <c r="I22" s="886">
        <v>96305</v>
      </c>
      <c r="J22" s="891">
        <v>369573</v>
      </c>
      <c r="K22" s="891">
        <v>253463</v>
      </c>
      <c r="L22" s="891">
        <v>116110</v>
      </c>
      <c r="M22" s="365" t="s">
        <v>519</v>
      </c>
    </row>
    <row r="23" spans="1:15" ht="20.25" customHeight="1">
      <c r="A23" s="688" t="s">
        <v>520</v>
      </c>
      <c r="B23" s="377"/>
      <c r="C23" s="897">
        <v>1300872</v>
      </c>
      <c r="D23" s="897">
        <v>1095975</v>
      </c>
      <c r="E23" s="897">
        <v>204897</v>
      </c>
      <c r="F23" s="897">
        <v>97452</v>
      </c>
      <c r="G23" s="898">
        <v>648125</v>
      </c>
      <c r="H23" s="898">
        <v>556939</v>
      </c>
      <c r="I23" s="898">
        <v>91186</v>
      </c>
      <c r="J23" s="897">
        <v>352568</v>
      </c>
      <c r="K23" s="897">
        <v>234122</v>
      </c>
      <c r="L23" s="897">
        <v>118446</v>
      </c>
      <c r="M23" s="377" t="s">
        <v>521</v>
      </c>
      <c r="N23" s="112"/>
      <c r="O23" s="112"/>
    </row>
    <row r="24" spans="1:9" s="34" customFormat="1" ht="14.25" customHeight="1">
      <c r="A24" s="69" t="s">
        <v>839</v>
      </c>
      <c r="I24" s="315" t="s">
        <v>1240</v>
      </c>
    </row>
    <row r="25" spans="1:9" s="34" customFormat="1" ht="14.25" customHeight="1">
      <c r="A25" s="34" t="s">
        <v>1259</v>
      </c>
      <c r="I25" s="325" t="s">
        <v>1493</v>
      </c>
    </row>
    <row r="26" s="34" customFormat="1" ht="14.25" customHeight="1">
      <c r="A26" s="34" t="s">
        <v>1260</v>
      </c>
    </row>
    <row r="27" s="34" customFormat="1" ht="14.25" customHeight="1">
      <c r="A27" s="34" t="s">
        <v>1261</v>
      </c>
    </row>
    <row r="29" spans="5:6" ht="12.75">
      <c r="E29" s="112"/>
      <c r="F29" s="112"/>
    </row>
  </sheetData>
  <sheetProtection/>
  <mergeCells count="10">
    <mergeCell ref="A1:M1"/>
    <mergeCell ref="B3:B6"/>
    <mergeCell ref="C3:F3"/>
    <mergeCell ref="G3:I3"/>
    <mergeCell ref="J3:L3"/>
    <mergeCell ref="M3:M4"/>
    <mergeCell ref="C4:E4"/>
    <mergeCell ref="G4:I4"/>
    <mergeCell ref="J4:L4"/>
    <mergeCell ref="F5:F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7" r:id="rId1"/>
  <colBreaks count="1" manualBreakCount="1">
    <brk id="13" max="6553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C000"/>
  </sheetPr>
  <dimension ref="A1:S12"/>
  <sheetViews>
    <sheetView showZeros="0" zoomScalePageLayoutView="0" workbookViewId="0" topLeftCell="A1">
      <selection activeCell="J10" sqref="J10"/>
    </sheetView>
  </sheetViews>
  <sheetFormatPr defaultColWidth="8.88671875" defaultRowHeight="13.5"/>
  <cols>
    <col min="1" max="1" width="8.88671875" style="14" customWidth="1"/>
    <col min="2" max="2" width="10.10546875" style="14" bestFit="1" customWidth="1"/>
    <col min="3" max="3" width="13.6640625" style="14" customWidth="1"/>
    <col min="4" max="4" width="10.10546875" style="14" customWidth="1"/>
    <col min="5" max="5" width="10.10546875" style="14" bestFit="1" customWidth="1"/>
    <col min="6" max="6" width="10.10546875" style="14" customWidth="1"/>
    <col min="7" max="7" width="13.88671875" style="14" customWidth="1"/>
    <col min="8" max="11" width="8.99609375" style="14" bestFit="1" customWidth="1"/>
    <col min="12" max="16384" width="8.88671875" style="14" customWidth="1"/>
  </cols>
  <sheetData>
    <row r="1" spans="1:12" ht="37.5" customHeight="1">
      <c r="A1" s="1110" t="s">
        <v>1253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</row>
    <row r="2" spans="1:11" ht="18" customHeight="1">
      <c r="A2" s="1290" t="s">
        <v>1163</v>
      </c>
      <c r="B2" s="1290"/>
      <c r="C2" s="37"/>
      <c r="D2" s="37"/>
      <c r="E2" s="37"/>
      <c r="F2" s="37"/>
      <c r="G2" s="37"/>
      <c r="H2" s="37"/>
      <c r="I2" s="37"/>
      <c r="J2" s="19" t="s">
        <v>1164</v>
      </c>
      <c r="K2" s="19"/>
    </row>
    <row r="3" spans="1:13" ht="30.75" customHeight="1">
      <c r="A3" s="87"/>
      <c r="B3" s="54" t="s">
        <v>526</v>
      </c>
      <c r="C3" s="54" t="s">
        <v>1165</v>
      </c>
      <c r="D3" s="54" t="s">
        <v>1167</v>
      </c>
      <c r="E3" s="54" t="s">
        <v>1168</v>
      </c>
      <c r="F3" s="54" t="s">
        <v>1169</v>
      </c>
      <c r="G3" s="54" t="s">
        <v>1170</v>
      </c>
      <c r="H3" s="54" t="s">
        <v>1171</v>
      </c>
      <c r="I3" s="54" t="s">
        <v>1172</v>
      </c>
      <c r="J3" s="54" t="s">
        <v>1173</v>
      </c>
      <c r="K3" s="88"/>
      <c r="M3" s="899" t="s">
        <v>694</v>
      </c>
    </row>
    <row r="4" spans="1:11" ht="30.75" customHeight="1">
      <c r="A4" s="239" t="s">
        <v>461</v>
      </c>
      <c r="B4" s="33"/>
      <c r="C4" s="76"/>
      <c r="D4" s="76"/>
      <c r="E4" s="76"/>
      <c r="F4" s="76"/>
      <c r="G4" s="76"/>
      <c r="H4" s="76"/>
      <c r="I4" s="76"/>
      <c r="J4" s="76"/>
      <c r="K4" s="32" t="s">
        <v>434</v>
      </c>
    </row>
    <row r="5" spans="1:11" ht="30.75" customHeight="1">
      <c r="A5" s="89"/>
      <c r="B5" s="24" t="s">
        <v>486</v>
      </c>
      <c r="C5" s="24" t="s">
        <v>1174</v>
      </c>
      <c r="D5" s="24" t="s">
        <v>1175</v>
      </c>
      <c r="E5" s="24" t="s">
        <v>1176</v>
      </c>
      <c r="F5" s="24" t="s">
        <v>1177</v>
      </c>
      <c r="G5" s="24" t="s">
        <v>1178</v>
      </c>
      <c r="H5" s="24" t="s">
        <v>1179</v>
      </c>
      <c r="I5" s="24" t="s">
        <v>1180</v>
      </c>
      <c r="J5" s="24" t="s">
        <v>961</v>
      </c>
      <c r="K5" s="77"/>
    </row>
    <row r="6" spans="1:11" ht="39.75" customHeight="1">
      <c r="A6" s="359" t="s">
        <v>1419</v>
      </c>
      <c r="B6" s="884">
        <v>541274</v>
      </c>
      <c r="C6" s="885">
        <v>20478</v>
      </c>
      <c r="D6" s="885">
        <v>183240</v>
      </c>
      <c r="E6" s="900">
        <v>176878</v>
      </c>
      <c r="F6" s="885">
        <v>1284</v>
      </c>
      <c r="G6" s="885">
        <v>8683</v>
      </c>
      <c r="H6" s="885">
        <v>1878</v>
      </c>
      <c r="I6" s="885">
        <v>93169</v>
      </c>
      <c r="J6" s="901">
        <v>55664</v>
      </c>
      <c r="K6" s="362" t="s">
        <v>1419</v>
      </c>
    </row>
    <row r="7" spans="1:11" ht="39.75" customHeight="1">
      <c r="A7" s="363" t="s">
        <v>1415</v>
      </c>
      <c r="B7" s="902">
        <v>540516</v>
      </c>
      <c r="C7" s="902">
        <v>23349</v>
      </c>
      <c r="D7" s="902">
        <v>177459</v>
      </c>
      <c r="E7" s="902">
        <v>174902</v>
      </c>
      <c r="F7" s="902">
        <v>1653</v>
      </c>
      <c r="G7" s="902">
        <v>11365</v>
      </c>
      <c r="H7" s="902">
        <v>1607</v>
      </c>
      <c r="I7" s="902">
        <v>67993</v>
      </c>
      <c r="J7" s="902">
        <v>82188</v>
      </c>
      <c r="K7" s="365" t="s">
        <v>1415</v>
      </c>
    </row>
    <row r="8" spans="1:11" s="36" customFormat="1" ht="39.75" customHeight="1">
      <c r="A8" s="363" t="s">
        <v>1416</v>
      </c>
      <c r="B8" s="902">
        <v>632354</v>
      </c>
      <c r="C8" s="902">
        <v>23712</v>
      </c>
      <c r="D8" s="902">
        <v>183168</v>
      </c>
      <c r="E8" s="902">
        <v>258414</v>
      </c>
      <c r="F8" s="902">
        <v>0</v>
      </c>
      <c r="G8" s="902">
        <v>15079</v>
      </c>
      <c r="H8" s="902">
        <v>0</v>
      </c>
      <c r="I8" s="902">
        <v>41480</v>
      </c>
      <c r="J8" s="902">
        <v>110501</v>
      </c>
      <c r="K8" s="365" t="s">
        <v>1416</v>
      </c>
    </row>
    <row r="9" spans="1:11" s="36" customFormat="1" ht="39.75" customHeight="1">
      <c r="A9" s="363" t="s">
        <v>522</v>
      </c>
      <c r="B9" s="902">
        <v>777000</v>
      </c>
      <c r="C9" s="902">
        <v>19895</v>
      </c>
      <c r="D9" s="902">
        <v>187790</v>
      </c>
      <c r="E9" s="902">
        <v>406164</v>
      </c>
      <c r="F9" s="902">
        <v>0</v>
      </c>
      <c r="G9" s="902">
        <v>11793</v>
      </c>
      <c r="H9" s="902">
        <v>0</v>
      </c>
      <c r="I9" s="902">
        <v>40867</v>
      </c>
      <c r="J9" s="902">
        <v>110491</v>
      </c>
      <c r="K9" s="365" t="s">
        <v>522</v>
      </c>
    </row>
    <row r="10" spans="1:11" s="123" customFormat="1" ht="39.75" customHeight="1">
      <c r="A10" s="740" t="s">
        <v>1476</v>
      </c>
      <c r="B10" s="903">
        <v>1045637</v>
      </c>
      <c r="C10" s="904">
        <v>26648</v>
      </c>
      <c r="D10" s="904">
        <v>173700</v>
      </c>
      <c r="E10" s="904">
        <v>570247</v>
      </c>
      <c r="F10" s="904">
        <v>0</v>
      </c>
      <c r="G10" s="904">
        <v>26601</v>
      </c>
      <c r="H10" s="904">
        <v>0</v>
      </c>
      <c r="I10" s="904">
        <v>31661</v>
      </c>
      <c r="J10" s="904">
        <v>216780</v>
      </c>
      <c r="K10" s="741" t="s">
        <v>1476</v>
      </c>
    </row>
    <row r="11" spans="1:11" s="34" customFormat="1" ht="20.25" customHeight="1">
      <c r="A11" s="61" t="s">
        <v>237</v>
      </c>
      <c r="B11" s="342"/>
      <c r="C11" s="905"/>
      <c r="D11" s="295"/>
      <c r="E11" s="295"/>
      <c r="F11" s="61" t="s">
        <v>238</v>
      </c>
      <c r="I11" s="61"/>
      <c r="J11" s="342"/>
      <c r="K11" s="342"/>
    </row>
    <row r="12" spans="1:19" s="326" customFormat="1" ht="20.25" customHeight="1">
      <c r="A12" s="325" t="s">
        <v>1262</v>
      </c>
      <c r="B12" s="325"/>
      <c r="C12" s="325"/>
      <c r="D12" s="325"/>
      <c r="E12" s="325"/>
      <c r="F12" s="325" t="s">
        <v>239</v>
      </c>
      <c r="G12" s="325"/>
      <c r="H12" s="325"/>
      <c r="I12" s="325"/>
      <c r="J12" s="325"/>
      <c r="K12" s="325"/>
      <c r="M12" s="325"/>
      <c r="N12" s="325"/>
      <c r="O12" s="325"/>
      <c r="P12" s="325"/>
      <c r="Q12" s="325"/>
      <c r="R12" s="325"/>
      <c r="S12" s="325"/>
    </row>
  </sheetData>
  <sheetProtection/>
  <mergeCells count="2">
    <mergeCell ref="A1:L1"/>
    <mergeCell ref="A2:B2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C000"/>
  </sheetPr>
  <dimension ref="A1:S25"/>
  <sheetViews>
    <sheetView showZeros="0" zoomScalePageLayoutView="0" workbookViewId="0" topLeftCell="A1">
      <selection activeCell="A24" sqref="A24:IV24"/>
    </sheetView>
  </sheetViews>
  <sheetFormatPr defaultColWidth="8.88671875" defaultRowHeight="13.5"/>
  <cols>
    <col min="1" max="1" width="12.3359375" style="14" customWidth="1"/>
    <col min="2" max="2" width="16.5546875" style="14" customWidth="1"/>
    <col min="3" max="6" width="19.10546875" style="14" customWidth="1"/>
    <col min="7" max="7" width="13.77734375" style="14" customWidth="1"/>
    <col min="8" max="8" width="34.4453125" style="14" customWidth="1"/>
    <col min="9" max="16384" width="8.88671875" style="14" customWidth="1"/>
  </cols>
  <sheetData>
    <row r="1" spans="1:7" ht="42" customHeight="1">
      <c r="A1" s="1178" t="s">
        <v>1254</v>
      </c>
      <c r="B1" s="1178"/>
      <c r="C1" s="1178"/>
      <c r="D1" s="1178"/>
      <c r="E1" s="1178"/>
      <c r="F1" s="1178"/>
      <c r="G1" s="1178"/>
    </row>
    <row r="2" spans="1:7" ht="18" customHeight="1">
      <c r="A2" s="37" t="s">
        <v>1163</v>
      </c>
      <c r="B2" s="37"/>
      <c r="C2" s="37"/>
      <c r="D2" s="37"/>
      <c r="E2" s="37"/>
      <c r="F2" s="37"/>
      <c r="G2" s="86" t="s">
        <v>1181</v>
      </c>
    </row>
    <row r="3" spans="1:7" ht="16.5" customHeight="1">
      <c r="A3" s="16"/>
      <c r="B3" s="45" t="s">
        <v>1072</v>
      </c>
      <c r="C3" s="1112" t="s">
        <v>1182</v>
      </c>
      <c r="D3" s="1108"/>
      <c r="E3" s="1106" t="s">
        <v>1183</v>
      </c>
      <c r="F3" s="1108"/>
      <c r="G3" s="70"/>
    </row>
    <row r="4" spans="1:7" ht="16.5" customHeight="1">
      <c r="A4" s="108" t="s">
        <v>461</v>
      </c>
      <c r="B4" s="33"/>
      <c r="C4" s="1215" t="s">
        <v>1184</v>
      </c>
      <c r="D4" s="1120"/>
      <c r="E4" s="1118" t="s">
        <v>1185</v>
      </c>
      <c r="F4" s="1120"/>
      <c r="G4" s="21" t="s">
        <v>434</v>
      </c>
    </row>
    <row r="5" spans="1:7" ht="16.5" customHeight="1">
      <c r="A5" s="108" t="s">
        <v>544</v>
      </c>
      <c r="B5" s="33"/>
      <c r="C5" s="22" t="s">
        <v>1186</v>
      </c>
      <c r="D5" s="54" t="s">
        <v>1187</v>
      </c>
      <c r="E5" s="54" t="s">
        <v>1188</v>
      </c>
      <c r="F5" s="45" t="s">
        <v>1189</v>
      </c>
      <c r="G5" s="21" t="s">
        <v>548</v>
      </c>
    </row>
    <row r="6" spans="1:7" ht="16.5" customHeight="1">
      <c r="A6" s="25"/>
      <c r="B6" s="24" t="s">
        <v>486</v>
      </c>
      <c r="C6" s="24" t="s">
        <v>1190</v>
      </c>
      <c r="D6" s="24" t="s">
        <v>1191</v>
      </c>
      <c r="E6" s="24" t="s">
        <v>1192</v>
      </c>
      <c r="F6" s="56" t="s">
        <v>1337</v>
      </c>
      <c r="G6" s="18"/>
    </row>
    <row r="7" spans="1:7" ht="21.75" customHeight="1">
      <c r="A7" s="359" t="s">
        <v>1419</v>
      </c>
      <c r="B7" s="906">
        <v>5429223</v>
      </c>
      <c r="C7" s="907">
        <v>4948579</v>
      </c>
      <c r="D7" s="907">
        <v>480644</v>
      </c>
      <c r="E7" s="907">
        <v>1519191</v>
      </c>
      <c r="F7" s="908">
        <v>3910032</v>
      </c>
      <c r="G7" s="362" t="s">
        <v>1419</v>
      </c>
    </row>
    <row r="8" spans="1:8" ht="21.75" customHeight="1">
      <c r="A8" s="363" t="s">
        <v>1415</v>
      </c>
      <c r="B8" s="909">
        <v>5822017</v>
      </c>
      <c r="C8" s="910">
        <v>5182633</v>
      </c>
      <c r="D8" s="910">
        <v>639384</v>
      </c>
      <c r="E8" s="910">
        <v>1744403</v>
      </c>
      <c r="F8" s="911">
        <v>4077614</v>
      </c>
      <c r="G8" s="365" t="s">
        <v>1415</v>
      </c>
      <c r="H8" s="112"/>
    </row>
    <row r="9" spans="1:8" ht="21.75" customHeight="1">
      <c r="A9" s="363" t="s">
        <v>1416</v>
      </c>
      <c r="B9" s="909">
        <v>6523938</v>
      </c>
      <c r="C9" s="910">
        <v>5774032</v>
      </c>
      <c r="D9" s="910">
        <v>749906</v>
      </c>
      <c r="E9" s="910">
        <v>1737207</v>
      </c>
      <c r="F9" s="911">
        <v>4786731</v>
      </c>
      <c r="G9" s="365" t="s">
        <v>1416</v>
      </c>
      <c r="H9" s="112"/>
    </row>
    <row r="10" spans="1:8" ht="21.75" customHeight="1">
      <c r="A10" s="363" t="s">
        <v>522</v>
      </c>
      <c r="B10" s="909">
        <v>7578301</v>
      </c>
      <c r="C10" s="910">
        <v>6647958</v>
      </c>
      <c r="D10" s="910">
        <v>930343</v>
      </c>
      <c r="E10" s="910">
        <v>1846054</v>
      </c>
      <c r="F10" s="911">
        <v>5732247</v>
      </c>
      <c r="G10" s="365" t="s">
        <v>522</v>
      </c>
      <c r="H10" s="112"/>
    </row>
    <row r="11" spans="1:8" s="123" customFormat="1" ht="21.75" customHeight="1">
      <c r="A11" s="366" t="s">
        <v>886</v>
      </c>
      <c r="B11" s="912">
        <v>8740976</v>
      </c>
      <c r="C11" s="913">
        <v>7613683</v>
      </c>
      <c r="D11" s="913">
        <v>1127293</v>
      </c>
      <c r="E11" s="913">
        <v>1457033</v>
      </c>
      <c r="F11" s="914">
        <v>7283943</v>
      </c>
      <c r="G11" s="368" t="s">
        <v>886</v>
      </c>
      <c r="H11" s="915"/>
    </row>
    <row r="12" spans="1:7" ht="21.75" customHeight="1">
      <c r="A12" s="363" t="s">
        <v>705</v>
      </c>
      <c r="B12" s="909">
        <v>545891</v>
      </c>
      <c r="C12" s="910">
        <v>481300</v>
      </c>
      <c r="D12" s="910">
        <v>64591</v>
      </c>
      <c r="E12" s="910">
        <v>65640</v>
      </c>
      <c r="F12" s="911">
        <v>480251</v>
      </c>
      <c r="G12" s="365" t="s">
        <v>508</v>
      </c>
    </row>
    <row r="13" spans="1:7" ht="21.75" customHeight="1">
      <c r="A13" s="363" t="s">
        <v>706</v>
      </c>
      <c r="B13" s="909">
        <v>561823</v>
      </c>
      <c r="C13" s="910">
        <v>496252</v>
      </c>
      <c r="D13" s="910">
        <v>65571</v>
      </c>
      <c r="E13" s="910">
        <v>56525</v>
      </c>
      <c r="F13" s="911">
        <v>505298</v>
      </c>
      <c r="G13" s="365" t="s">
        <v>509</v>
      </c>
    </row>
    <row r="14" spans="1:7" ht="21.75" customHeight="1">
      <c r="A14" s="363" t="s">
        <v>707</v>
      </c>
      <c r="B14" s="909">
        <v>602399</v>
      </c>
      <c r="C14" s="910">
        <v>532138</v>
      </c>
      <c r="D14" s="910">
        <v>70261</v>
      </c>
      <c r="E14" s="910">
        <v>118682</v>
      </c>
      <c r="F14" s="911">
        <v>483717</v>
      </c>
      <c r="G14" s="365" t="s">
        <v>510</v>
      </c>
    </row>
    <row r="15" spans="1:7" ht="21.75" customHeight="1">
      <c r="A15" s="363" t="s">
        <v>708</v>
      </c>
      <c r="B15" s="909">
        <v>817265</v>
      </c>
      <c r="C15" s="910">
        <v>694038</v>
      </c>
      <c r="D15" s="910">
        <v>123227</v>
      </c>
      <c r="E15" s="910">
        <v>224086</v>
      </c>
      <c r="F15" s="911">
        <v>593179</v>
      </c>
      <c r="G15" s="365" t="s">
        <v>511</v>
      </c>
    </row>
    <row r="16" spans="1:7" ht="21.75" customHeight="1">
      <c r="A16" s="363" t="s">
        <v>709</v>
      </c>
      <c r="B16" s="909">
        <v>856206</v>
      </c>
      <c r="C16" s="910">
        <v>724230</v>
      </c>
      <c r="D16" s="910">
        <v>131976</v>
      </c>
      <c r="E16" s="910">
        <v>235220</v>
      </c>
      <c r="F16" s="911">
        <v>620986</v>
      </c>
      <c r="G16" s="365" t="s">
        <v>710</v>
      </c>
    </row>
    <row r="17" spans="1:7" ht="21.75" customHeight="1">
      <c r="A17" s="363" t="s">
        <v>711</v>
      </c>
      <c r="B17" s="909">
        <v>705088</v>
      </c>
      <c r="C17" s="910">
        <v>617254</v>
      </c>
      <c r="D17" s="910">
        <v>87834</v>
      </c>
      <c r="E17" s="910">
        <v>135519</v>
      </c>
      <c r="F17" s="911">
        <v>569569</v>
      </c>
      <c r="G17" s="365" t="s">
        <v>512</v>
      </c>
    </row>
    <row r="18" spans="1:7" ht="21.75" customHeight="1">
      <c r="A18" s="363" t="s">
        <v>712</v>
      </c>
      <c r="B18" s="909">
        <v>797144</v>
      </c>
      <c r="C18" s="910">
        <v>673921</v>
      </c>
      <c r="D18" s="910">
        <v>123223</v>
      </c>
      <c r="E18" s="910">
        <v>56925</v>
      </c>
      <c r="F18" s="911">
        <v>740219</v>
      </c>
      <c r="G18" s="365" t="s">
        <v>513</v>
      </c>
    </row>
    <row r="19" spans="1:7" ht="21.75" customHeight="1">
      <c r="A19" s="363" t="s">
        <v>713</v>
      </c>
      <c r="B19" s="909">
        <v>899825</v>
      </c>
      <c r="C19" s="910">
        <v>760939</v>
      </c>
      <c r="D19" s="910">
        <v>138886</v>
      </c>
      <c r="E19" s="910">
        <v>72844</v>
      </c>
      <c r="F19" s="911">
        <v>826981.4</v>
      </c>
      <c r="G19" s="365" t="s">
        <v>514</v>
      </c>
    </row>
    <row r="20" spans="1:7" ht="21.75" customHeight="1">
      <c r="A20" s="363" t="s">
        <v>714</v>
      </c>
      <c r="B20" s="909">
        <v>725535</v>
      </c>
      <c r="C20" s="910">
        <v>635526</v>
      </c>
      <c r="D20" s="910">
        <v>90009</v>
      </c>
      <c r="E20" s="910">
        <v>82191</v>
      </c>
      <c r="F20" s="911">
        <v>643344</v>
      </c>
      <c r="G20" s="365" t="s">
        <v>515</v>
      </c>
    </row>
    <row r="21" spans="1:7" ht="21.75" customHeight="1">
      <c r="A21" s="363" t="s">
        <v>516</v>
      </c>
      <c r="B21" s="909">
        <v>858242</v>
      </c>
      <c r="C21" s="910">
        <v>754433</v>
      </c>
      <c r="D21" s="910">
        <v>103809</v>
      </c>
      <c r="E21" s="910">
        <v>173099</v>
      </c>
      <c r="F21" s="911">
        <v>685143</v>
      </c>
      <c r="G21" s="365" t="s">
        <v>517</v>
      </c>
    </row>
    <row r="22" spans="1:7" ht="21.75" customHeight="1">
      <c r="A22" s="363" t="s">
        <v>518</v>
      </c>
      <c r="B22" s="909">
        <v>723433</v>
      </c>
      <c r="C22" s="910">
        <v>653366</v>
      </c>
      <c r="D22" s="910">
        <v>70067</v>
      </c>
      <c r="E22" s="910">
        <v>145654</v>
      </c>
      <c r="F22" s="911">
        <v>577779</v>
      </c>
      <c r="G22" s="365" t="s">
        <v>519</v>
      </c>
    </row>
    <row r="23" spans="1:7" ht="21.75" customHeight="1">
      <c r="A23" s="688" t="s">
        <v>520</v>
      </c>
      <c r="B23" s="916">
        <v>648125</v>
      </c>
      <c r="C23" s="917">
        <v>590286</v>
      </c>
      <c r="D23" s="917">
        <v>57839</v>
      </c>
      <c r="E23" s="917">
        <v>90648</v>
      </c>
      <c r="F23" s="918">
        <v>557477</v>
      </c>
      <c r="G23" s="377" t="s">
        <v>521</v>
      </c>
    </row>
    <row r="24" spans="1:5" s="34" customFormat="1" ht="15.75" customHeight="1">
      <c r="A24" s="69" t="s">
        <v>839</v>
      </c>
      <c r="E24" s="315" t="s">
        <v>1240</v>
      </c>
    </row>
    <row r="25" spans="1:19" s="326" customFormat="1" ht="15.75" customHeight="1">
      <c r="A25" s="325" t="s">
        <v>1262</v>
      </c>
      <c r="B25" s="325"/>
      <c r="C25" s="325"/>
      <c r="D25" s="325"/>
      <c r="E25" s="325" t="s">
        <v>1268</v>
      </c>
      <c r="F25" s="325"/>
      <c r="H25" s="325"/>
      <c r="I25" s="325"/>
      <c r="J25" s="325"/>
      <c r="K25" s="325"/>
      <c r="M25" s="325"/>
      <c r="N25" s="325"/>
      <c r="O25" s="325"/>
      <c r="P25" s="325"/>
      <c r="Q25" s="325"/>
      <c r="R25" s="325"/>
      <c r="S25" s="325"/>
    </row>
  </sheetData>
  <sheetProtection/>
  <mergeCells count="5">
    <mergeCell ref="A1:G1"/>
    <mergeCell ref="C3:D3"/>
    <mergeCell ref="E3:F3"/>
    <mergeCell ref="C4:D4"/>
    <mergeCell ref="E4:F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C000"/>
  </sheetPr>
  <dimension ref="A1:P23"/>
  <sheetViews>
    <sheetView zoomScalePageLayoutView="0" workbookViewId="0" topLeftCell="A10">
      <selection activeCell="A1" sqref="A1:H1"/>
    </sheetView>
  </sheetViews>
  <sheetFormatPr defaultColWidth="35.21484375" defaultRowHeight="13.5"/>
  <cols>
    <col min="1" max="1" width="16.4453125" style="26" customWidth="1"/>
    <col min="2" max="2" width="31.88671875" style="26" customWidth="1"/>
    <col min="3" max="3" width="14.6640625" style="26" customWidth="1"/>
    <col min="4" max="4" width="8.99609375" style="26" customWidth="1"/>
    <col min="5" max="5" width="9.4453125" style="14" customWidth="1"/>
    <col min="6" max="6" width="8.77734375" style="14" customWidth="1"/>
    <col min="7" max="7" width="7.5546875" style="14" customWidth="1"/>
    <col min="8" max="8" width="24.3359375" style="14" customWidth="1"/>
    <col min="9" max="16384" width="35.21484375" style="14" customWidth="1"/>
  </cols>
  <sheetData>
    <row r="1" spans="1:8" ht="34.5" customHeight="1">
      <c r="A1" s="1291" t="s">
        <v>240</v>
      </c>
      <c r="B1" s="1292"/>
      <c r="C1" s="1292"/>
      <c r="D1" s="1292"/>
      <c r="E1" s="1292"/>
      <c r="F1" s="1292"/>
      <c r="G1" s="1292"/>
      <c r="H1" s="1292"/>
    </row>
    <row r="2" spans="1:8" ht="22.5" customHeight="1">
      <c r="A2" s="40" t="s">
        <v>1034</v>
      </c>
      <c r="B2" s="235"/>
      <c r="C2" s="75"/>
      <c r="D2" s="235"/>
      <c r="E2" s="195"/>
      <c r="F2" s="62"/>
      <c r="G2" s="1253" t="s">
        <v>241</v>
      </c>
      <c r="H2" s="1253"/>
    </row>
    <row r="3" spans="1:8" ht="18" customHeight="1">
      <c r="A3" s="196" t="s">
        <v>242</v>
      </c>
      <c r="B3" s="197" t="s">
        <v>1035</v>
      </c>
      <c r="C3" s="196" t="s">
        <v>1036</v>
      </c>
      <c r="D3" s="197" t="s">
        <v>1037</v>
      </c>
      <c r="E3" s="1293" t="s">
        <v>1038</v>
      </c>
      <c r="F3" s="1166"/>
      <c r="G3" s="1166"/>
      <c r="H3" s="32" t="s">
        <v>434</v>
      </c>
    </row>
    <row r="4" spans="1:8" ht="18" customHeight="1">
      <c r="A4" s="106"/>
      <c r="B4" s="188"/>
      <c r="C4" s="188"/>
      <c r="D4" s="230"/>
      <c r="E4" s="230"/>
      <c r="F4" s="193" t="s">
        <v>1039</v>
      </c>
      <c r="G4" s="193" t="s">
        <v>1040</v>
      </c>
      <c r="H4" s="32"/>
    </row>
    <row r="5" spans="1:8" ht="18" customHeight="1">
      <c r="A5" s="184" t="s">
        <v>715</v>
      </c>
      <c r="B5" s="48" t="s">
        <v>1041</v>
      </c>
      <c r="C5" s="48" t="s">
        <v>1042</v>
      </c>
      <c r="D5" s="234" t="s">
        <v>1209</v>
      </c>
      <c r="E5" s="234"/>
      <c r="F5" s="48" t="s">
        <v>877</v>
      </c>
      <c r="G5" s="48" t="s">
        <v>1031</v>
      </c>
      <c r="H5" s="48" t="s">
        <v>704</v>
      </c>
    </row>
    <row r="6" spans="1:8" s="123" customFormat="1" ht="27" customHeight="1">
      <c r="A6" s="919" t="s">
        <v>886</v>
      </c>
      <c r="B6" s="920" t="s">
        <v>243</v>
      </c>
      <c r="C6" s="921"/>
      <c r="D6" s="993">
        <f>SUM(D7:D22)</f>
        <v>14240</v>
      </c>
      <c r="E6" s="922">
        <f>SUM(E7:E22)</f>
        <v>2883</v>
      </c>
      <c r="F6" s="923" t="s">
        <v>1300</v>
      </c>
      <c r="G6" s="924" t="s">
        <v>1300</v>
      </c>
      <c r="H6" s="921" t="s">
        <v>886</v>
      </c>
    </row>
    <row r="7" spans="1:8" ht="27" customHeight="1">
      <c r="A7" s="597" t="s">
        <v>1046</v>
      </c>
      <c r="B7" s="925" t="s">
        <v>244</v>
      </c>
      <c r="C7" s="360" t="s">
        <v>1047</v>
      </c>
      <c r="D7" s="885">
        <v>1346</v>
      </c>
      <c r="E7" s="468">
        <v>594</v>
      </c>
      <c r="F7" s="923" t="s">
        <v>1300</v>
      </c>
      <c r="G7" s="924" t="s">
        <v>1300</v>
      </c>
      <c r="H7" s="926" t="s">
        <v>1048</v>
      </c>
    </row>
    <row r="8" spans="1:8" ht="27" customHeight="1">
      <c r="A8" s="927" t="s">
        <v>1049</v>
      </c>
      <c r="B8" s="925" t="s">
        <v>245</v>
      </c>
      <c r="C8" s="360" t="s">
        <v>1050</v>
      </c>
      <c r="D8" s="885">
        <v>2684</v>
      </c>
      <c r="E8" s="923" t="s">
        <v>1300</v>
      </c>
      <c r="F8" s="923" t="s">
        <v>1300</v>
      </c>
      <c r="G8" s="924" t="s">
        <v>1300</v>
      </c>
      <c r="H8" s="926" t="s">
        <v>1051</v>
      </c>
    </row>
    <row r="9" spans="1:8" ht="27" customHeight="1">
      <c r="A9" s="597" t="s">
        <v>1052</v>
      </c>
      <c r="B9" s="925" t="s">
        <v>246</v>
      </c>
      <c r="C9" s="360" t="s">
        <v>1053</v>
      </c>
      <c r="D9" s="885">
        <v>298</v>
      </c>
      <c r="E9" s="923" t="s">
        <v>1300</v>
      </c>
      <c r="F9" s="923" t="s">
        <v>1300</v>
      </c>
      <c r="G9" s="924" t="s">
        <v>1300</v>
      </c>
      <c r="H9" s="926" t="s">
        <v>1054</v>
      </c>
    </row>
    <row r="10" spans="1:8" ht="27" customHeight="1">
      <c r="A10" s="927" t="s">
        <v>1055</v>
      </c>
      <c r="B10" s="925" t="s">
        <v>247</v>
      </c>
      <c r="C10" s="360" t="s">
        <v>1056</v>
      </c>
      <c r="D10" s="885">
        <v>239</v>
      </c>
      <c r="E10" s="923" t="s">
        <v>1300</v>
      </c>
      <c r="F10" s="923" t="s">
        <v>1300</v>
      </c>
      <c r="G10" s="924" t="s">
        <v>1300</v>
      </c>
      <c r="H10" s="926" t="s">
        <v>1057</v>
      </c>
    </row>
    <row r="11" spans="1:8" ht="27" customHeight="1">
      <c r="A11" s="597" t="s">
        <v>736</v>
      </c>
      <c r="B11" s="925" t="s">
        <v>248</v>
      </c>
      <c r="C11" s="360" t="s">
        <v>1058</v>
      </c>
      <c r="D11" s="885">
        <v>970</v>
      </c>
      <c r="E11" s="468">
        <v>301</v>
      </c>
      <c r="F11" s="923" t="s">
        <v>1300</v>
      </c>
      <c r="G11" s="924" t="s">
        <v>1300</v>
      </c>
      <c r="H11" s="926" t="s">
        <v>1059</v>
      </c>
    </row>
    <row r="12" spans="1:8" ht="27" customHeight="1">
      <c r="A12" s="927" t="s">
        <v>1060</v>
      </c>
      <c r="B12" s="925" t="s">
        <v>249</v>
      </c>
      <c r="C12" s="360" t="s">
        <v>1061</v>
      </c>
      <c r="D12" s="885">
        <v>126</v>
      </c>
      <c r="E12" s="923" t="s">
        <v>1300</v>
      </c>
      <c r="F12" s="923" t="s">
        <v>1300</v>
      </c>
      <c r="G12" s="924" t="s">
        <v>1300</v>
      </c>
      <c r="H12" s="926" t="s">
        <v>1062</v>
      </c>
    </row>
    <row r="13" spans="1:8" ht="27" customHeight="1">
      <c r="A13" s="597" t="s">
        <v>1063</v>
      </c>
      <c r="B13" s="925" t="s">
        <v>250</v>
      </c>
      <c r="C13" s="360" t="s">
        <v>1061</v>
      </c>
      <c r="D13" s="885">
        <v>254</v>
      </c>
      <c r="E13" s="468">
        <v>849</v>
      </c>
      <c r="F13" s="923" t="s">
        <v>1300</v>
      </c>
      <c r="G13" s="924" t="s">
        <v>1300</v>
      </c>
      <c r="H13" s="926" t="s">
        <v>1064</v>
      </c>
    </row>
    <row r="14" spans="1:8" ht="27" customHeight="1">
      <c r="A14" s="927" t="s">
        <v>1065</v>
      </c>
      <c r="B14" s="925" t="s">
        <v>251</v>
      </c>
      <c r="C14" s="360" t="s">
        <v>1066</v>
      </c>
      <c r="D14" s="885">
        <v>100</v>
      </c>
      <c r="E14" s="923" t="s">
        <v>1300</v>
      </c>
      <c r="F14" s="923" t="s">
        <v>1300</v>
      </c>
      <c r="G14" s="924" t="s">
        <v>1300</v>
      </c>
      <c r="H14" s="926" t="s">
        <v>1067</v>
      </c>
    </row>
    <row r="15" spans="1:8" ht="27" customHeight="1">
      <c r="A15" s="597" t="s">
        <v>1068</v>
      </c>
      <c r="B15" s="925" t="s">
        <v>252</v>
      </c>
      <c r="C15" s="360" t="s">
        <v>1069</v>
      </c>
      <c r="D15" s="885">
        <v>380</v>
      </c>
      <c r="E15" s="923" t="s">
        <v>1300</v>
      </c>
      <c r="F15" s="923" t="s">
        <v>1300</v>
      </c>
      <c r="G15" s="924" t="s">
        <v>1300</v>
      </c>
      <c r="H15" s="926" t="s">
        <v>1070</v>
      </c>
    </row>
    <row r="16" spans="1:8" ht="27" customHeight="1">
      <c r="A16" s="927" t="s">
        <v>844</v>
      </c>
      <c r="B16" s="925" t="s">
        <v>253</v>
      </c>
      <c r="C16" s="360" t="s">
        <v>1061</v>
      </c>
      <c r="D16" s="885">
        <v>134</v>
      </c>
      <c r="E16" s="923" t="s">
        <v>1300</v>
      </c>
      <c r="F16" s="923" t="s">
        <v>1300</v>
      </c>
      <c r="G16" s="924" t="s">
        <v>1300</v>
      </c>
      <c r="H16" s="926" t="s">
        <v>845</v>
      </c>
    </row>
    <row r="17" spans="1:8" ht="27" customHeight="1">
      <c r="A17" s="597" t="s">
        <v>846</v>
      </c>
      <c r="B17" s="925" t="s">
        <v>254</v>
      </c>
      <c r="C17" s="360" t="s">
        <v>847</v>
      </c>
      <c r="D17" s="885">
        <v>4512</v>
      </c>
      <c r="E17" s="923" t="s">
        <v>1300</v>
      </c>
      <c r="F17" s="923" t="s">
        <v>1300</v>
      </c>
      <c r="G17" s="924" t="s">
        <v>1300</v>
      </c>
      <c r="H17" s="926" t="s">
        <v>848</v>
      </c>
    </row>
    <row r="18" spans="1:8" ht="27" customHeight="1">
      <c r="A18" s="597" t="s">
        <v>933</v>
      </c>
      <c r="B18" s="925" t="s">
        <v>255</v>
      </c>
      <c r="C18" s="360" t="s">
        <v>934</v>
      </c>
      <c r="D18" s="885">
        <v>97</v>
      </c>
      <c r="E18" s="468">
        <v>643</v>
      </c>
      <c r="F18" s="923" t="s">
        <v>1300</v>
      </c>
      <c r="G18" s="924" t="s">
        <v>1300</v>
      </c>
      <c r="H18" s="926" t="s">
        <v>935</v>
      </c>
    </row>
    <row r="19" spans="1:8" ht="27" customHeight="1">
      <c r="A19" s="927" t="s">
        <v>936</v>
      </c>
      <c r="B19" s="925" t="s">
        <v>256</v>
      </c>
      <c r="C19" s="360" t="s">
        <v>937</v>
      </c>
      <c r="D19" s="885">
        <v>2407</v>
      </c>
      <c r="E19" s="923" t="s">
        <v>1300</v>
      </c>
      <c r="F19" s="923" t="s">
        <v>1300</v>
      </c>
      <c r="G19" s="924" t="s">
        <v>1300</v>
      </c>
      <c r="H19" s="926" t="s">
        <v>938</v>
      </c>
    </row>
    <row r="20" spans="1:9" ht="27" customHeight="1">
      <c r="A20" s="597" t="s">
        <v>939</v>
      </c>
      <c r="B20" s="925" t="s">
        <v>257</v>
      </c>
      <c r="C20" s="360" t="s">
        <v>940</v>
      </c>
      <c r="D20" s="885">
        <v>156</v>
      </c>
      <c r="E20" s="923" t="s">
        <v>1300</v>
      </c>
      <c r="F20" s="923" t="s">
        <v>1300</v>
      </c>
      <c r="G20" s="924" t="s">
        <v>1300</v>
      </c>
      <c r="H20" s="926" t="s">
        <v>941</v>
      </c>
      <c r="I20" s="14" t="s">
        <v>694</v>
      </c>
    </row>
    <row r="21" spans="1:8" ht="42.75" customHeight="1">
      <c r="A21" s="927" t="s">
        <v>1071</v>
      </c>
      <c r="B21" s="928" t="s">
        <v>258</v>
      </c>
      <c r="C21" s="929" t="s">
        <v>259</v>
      </c>
      <c r="D21" s="885">
        <v>160</v>
      </c>
      <c r="E21" s="923" t="s">
        <v>1300</v>
      </c>
      <c r="F21" s="923" t="s">
        <v>1300</v>
      </c>
      <c r="G21" s="924" t="s">
        <v>1300</v>
      </c>
      <c r="H21" s="926" t="s">
        <v>942</v>
      </c>
    </row>
    <row r="22" spans="1:8" ht="27" customHeight="1">
      <c r="A22" s="930" t="s">
        <v>1043</v>
      </c>
      <c r="B22" s="931" t="s">
        <v>260</v>
      </c>
      <c r="C22" s="932" t="s">
        <v>1044</v>
      </c>
      <c r="D22" s="933">
        <v>377</v>
      </c>
      <c r="E22" s="934">
        <v>496</v>
      </c>
      <c r="F22" s="935" t="s">
        <v>1300</v>
      </c>
      <c r="G22" s="936" t="s">
        <v>1300</v>
      </c>
      <c r="H22" s="785" t="s">
        <v>1045</v>
      </c>
    </row>
    <row r="23" spans="1:16" ht="19.5" customHeight="1">
      <c r="A23" s="34" t="s">
        <v>394</v>
      </c>
      <c r="B23" s="14"/>
      <c r="C23" s="1294" t="s">
        <v>395</v>
      </c>
      <c r="D23" s="1294"/>
      <c r="E23" s="1294"/>
      <c r="F23" s="1294"/>
      <c r="G23" s="1294"/>
      <c r="H23" s="1294"/>
      <c r="N23" s="38"/>
      <c r="O23" s="38"/>
      <c r="P23" s="38"/>
    </row>
  </sheetData>
  <sheetProtection/>
  <mergeCells count="4">
    <mergeCell ref="A1:H1"/>
    <mergeCell ref="G2:H2"/>
    <mergeCell ref="E3:G3"/>
    <mergeCell ref="C23:H23"/>
  </mergeCells>
  <printOptions horizontalCentered="1" verticalCentered="1"/>
  <pageMargins left="0.35433070866141736" right="0.35433070866141736" top="0.2755905511811024" bottom="0.2362204724409449" header="0.3937007874015748" footer="0.2755905511811024"/>
  <pageSetup horizontalDpi="600" verticalDpi="600" orientation="landscape" paperSize="9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C000"/>
  </sheetPr>
  <dimension ref="A1:J27"/>
  <sheetViews>
    <sheetView zoomScalePageLayoutView="0" workbookViewId="0" topLeftCell="A1">
      <selection activeCell="A1" sqref="A1:J1"/>
    </sheetView>
  </sheetViews>
  <sheetFormatPr defaultColWidth="35.21484375" defaultRowHeight="13.5"/>
  <cols>
    <col min="1" max="1" width="22.77734375" style="26" customWidth="1"/>
    <col min="2" max="2" width="12.6640625" style="14" customWidth="1"/>
    <col min="3" max="3" width="12.3359375" style="14" customWidth="1"/>
    <col min="4" max="4" width="13.21484375" style="14" customWidth="1"/>
    <col min="5" max="5" width="12.99609375" style="14" customWidth="1"/>
    <col min="6" max="6" width="12.10546875" style="14" customWidth="1"/>
    <col min="7" max="7" width="10.88671875" style="14" customWidth="1"/>
    <col min="8" max="9" width="14.21484375" style="14" customWidth="1"/>
    <col min="10" max="10" width="35.77734375" style="14" customWidth="1"/>
    <col min="11" max="11" width="15.6640625" style="14" customWidth="1"/>
    <col min="12" max="16384" width="35.21484375" style="14" customWidth="1"/>
  </cols>
  <sheetData>
    <row r="1" spans="1:10" ht="30" customHeight="1">
      <c r="A1" s="1110" t="s">
        <v>261</v>
      </c>
      <c r="B1" s="1110"/>
      <c r="C1" s="1110"/>
      <c r="D1" s="1110"/>
      <c r="E1" s="1110"/>
      <c r="F1" s="1110"/>
      <c r="G1" s="1110"/>
      <c r="H1" s="1110"/>
      <c r="I1" s="1110"/>
      <c r="J1" s="1110"/>
    </row>
    <row r="2" spans="1:10" s="80" customFormat="1" ht="29.25" customHeight="1">
      <c r="A2" s="937" t="s">
        <v>262</v>
      </c>
      <c r="B2" s="938"/>
      <c r="C2" s="939"/>
      <c r="D2" s="938"/>
      <c r="F2" s="938"/>
      <c r="H2" s="938"/>
      <c r="J2" s="939" t="s">
        <v>263</v>
      </c>
    </row>
    <row r="3" spans="1:10" ht="27.75" customHeight="1">
      <c r="A3" s="245"/>
      <c r="B3" s="1295" t="s">
        <v>1236</v>
      </c>
      <c r="C3" s="1296"/>
      <c r="D3" s="1297" t="s">
        <v>49</v>
      </c>
      <c r="E3" s="1297"/>
      <c r="F3" s="1297" t="s">
        <v>50</v>
      </c>
      <c r="G3" s="1297"/>
      <c r="H3" s="1298" t="s">
        <v>1451</v>
      </c>
      <c r="I3" s="1298"/>
      <c r="J3" s="246"/>
    </row>
    <row r="4" spans="1:10" ht="18" customHeight="1">
      <c r="A4" s="125" t="s">
        <v>264</v>
      </c>
      <c r="B4" s="247" t="s">
        <v>265</v>
      </c>
      <c r="C4" s="247" t="s">
        <v>266</v>
      </c>
      <c r="D4" s="247" t="s">
        <v>265</v>
      </c>
      <c r="E4" s="327" t="s">
        <v>266</v>
      </c>
      <c r="F4" s="247" t="s">
        <v>265</v>
      </c>
      <c r="G4" s="327" t="s">
        <v>266</v>
      </c>
      <c r="H4" s="248" t="s">
        <v>267</v>
      </c>
      <c r="I4" s="249" t="s">
        <v>268</v>
      </c>
      <c r="J4" s="121" t="s">
        <v>269</v>
      </c>
    </row>
    <row r="5" spans="1:10" ht="18" customHeight="1">
      <c r="A5" s="250"/>
      <c r="B5" s="81" t="s">
        <v>270</v>
      </c>
      <c r="C5" s="81" t="s">
        <v>271</v>
      </c>
      <c r="D5" s="81" t="s">
        <v>270</v>
      </c>
      <c r="E5" s="130" t="s">
        <v>271</v>
      </c>
      <c r="F5" s="81" t="s">
        <v>270</v>
      </c>
      <c r="G5" s="130" t="s">
        <v>271</v>
      </c>
      <c r="H5" s="120" t="s">
        <v>270</v>
      </c>
      <c r="I5" s="251" t="s">
        <v>271</v>
      </c>
      <c r="J5" s="252"/>
    </row>
    <row r="6" spans="1:10" s="123" customFormat="1" ht="24.75" customHeight="1">
      <c r="A6" s="994" t="s">
        <v>272</v>
      </c>
      <c r="B6" s="941">
        <f>SUM(B8:B26)</f>
        <v>6874436</v>
      </c>
      <c r="C6" s="941">
        <f>SUM(C8:C26)</f>
        <v>12984</v>
      </c>
      <c r="D6" s="941">
        <f>SUM(D8:D26)</f>
        <v>6895139</v>
      </c>
      <c r="E6" s="942">
        <f>SUM(E8:E26)</f>
        <v>13546</v>
      </c>
      <c r="F6" s="941">
        <f>SUM(F7:F26)</f>
        <v>7846700</v>
      </c>
      <c r="G6" s="942">
        <f>SUM(G7:G26)</f>
        <v>15510</v>
      </c>
      <c r="H6" s="941">
        <f>SUM(H7:H26)</f>
        <v>7419774</v>
      </c>
      <c r="I6" s="941">
        <f>SUM(I7:I26)</f>
        <v>16369</v>
      </c>
      <c r="J6" s="681" t="s">
        <v>720</v>
      </c>
    </row>
    <row r="7" spans="1:10" ht="12.75">
      <c r="A7" s="359"/>
      <c r="B7" s="887"/>
      <c r="C7" s="887"/>
      <c r="D7" s="887"/>
      <c r="E7" s="887"/>
      <c r="F7" s="887"/>
      <c r="G7" s="887"/>
      <c r="H7" s="941"/>
      <c r="I7" s="944"/>
      <c r="J7" s="676"/>
    </row>
    <row r="8" spans="1:10" ht="19.5" customHeight="1">
      <c r="A8" s="597" t="s">
        <v>721</v>
      </c>
      <c r="B8" s="887">
        <v>185740</v>
      </c>
      <c r="C8" s="887">
        <v>340</v>
      </c>
      <c r="D8" s="887">
        <v>161597</v>
      </c>
      <c r="E8" s="887">
        <v>347</v>
      </c>
      <c r="F8" s="887">
        <v>152447</v>
      </c>
      <c r="G8" s="887">
        <v>316</v>
      </c>
      <c r="H8" s="941">
        <v>141724</v>
      </c>
      <c r="I8" s="944">
        <v>300</v>
      </c>
      <c r="J8" s="950" t="s">
        <v>722</v>
      </c>
    </row>
    <row r="9" spans="1:10" ht="19.5" customHeight="1">
      <c r="A9" s="597" t="s">
        <v>723</v>
      </c>
      <c r="B9" s="887">
        <v>116608</v>
      </c>
      <c r="C9" s="887">
        <v>13</v>
      </c>
      <c r="D9" s="887">
        <v>114507</v>
      </c>
      <c r="E9" s="887">
        <v>17</v>
      </c>
      <c r="F9" s="887">
        <v>119576</v>
      </c>
      <c r="G9" s="887">
        <v>20</v>
      </c>
      <c r="H9" s="941">
        <v>97235</v>
      </c>
      <c r="I9" s="944">
        <v>16</v>
      </c>
      <c r="J9" s="950" t="s">
        <v>724</v>
      </c>
    </row>
    <row r="10" spans="1:10" ht="19.5" customHeight="1">
      <c r="A10" s="597" t="s">
        <v>725</v>
      </c>
      <c r="B10" s="887">
        <v>47014</v>
      </c>
      <c r="C10" s="887">
        <v>2</v>
      </c>
      <c r="D10" s="887">
        <v>49315</v>
      </c>
      <c r="E10" s="887">
        <v>2</v>
      </c>
      <c r="F10" s="887">
        <v>19828</v>
      </c>
      <c r="G10" s="887">
        <v>1</v>
      </c>
      <c r="H10" s="941">
        <v>23548</v>
      </c>
      <c r="I10" s="944">
        <v>2</v>
      </c>
      <c r="J10" s="950" t="s">
        <v>726</v>
      </c>
    </row>
    <row r="11" spans="1:10" ht="19.5" customHeight="1">
      <c r="A11" s="597" t="s">
        <v>727</v>
      </c>
      <c r="B11" s="887">
        <v>133140</v>
      </c>
      <c r="C11" s="887">
        <v>284</v>
      </c>
      <c r="D11" s="887">
        <v>46653</v>
      </c>
      <c r="E11" s="887">
        <v>98</v>
      </c>
      <c r="F11" s="945" t="s">
        <v>728</v>
      </c>
      <c r="G11" s="887" t="s">
        <v>695</v>
      </c>
      <c r="H11" s="945" t="s">
        <v>728</v>
      </c>
      <c r="I11" s="944" t="s">
        <v>695</v>
      </c>
      <c r="J11" s="950" t="s">
        <v>729</v>
      </c>
    </row>
    <row r="12" spans="1:10" ht="19.5" customHeight="1">
      <c r="A12" s="597" t="s">
        <v>730</v>
      </c>
      <c r="B12" s="887">
        <v>254366</v>
      </c>
      <c r="C12" s="887">
        <v>15</v>
      </c>
      <c r="D12" s="887">
        <v>270007</v>
      </c>
      <c r="E12" s="887" t="s">
        <v>1420</v>
      </c>
      <c r="F12" s="887">
        <v>385370</v>
      </c>
      <c r="G12" s="887" t="s">
        <v>695</v>
      </c>
      <c r="H12" s="941">
        <v>461308</v>
      </c>
      <c r="I12" s="944" t="s">
        <v>695</v>
      </c>
      <c r="J12" s="950" t="s">
        <v>731</v>
      </c>
    </row>
    <row r="13" spans="1:10" ht="19.5" customHeight="1">
      <c r="A13" s="597" t="s">
        <v>732</v>
      </c>
      <c r="B13" s="948">
        <v>998909</v>
      </c>
      <c r="C13" s="948">
        <v>394</v>
      </c>
      <c r="D13" s="948">
        <v>940931</v>
      </c>
      <c r="E13" s="948">
        <v>391</v>
      </c>
      <c r="F13" s="948">
        <v>984405</v>
      </c>
      <c r="G13" s="948">
        <v>404</v>
      </c>
      <c r="H13" s="946">
        <v>1023482</v>
      </c>
      <c r="I13" s="947">
        <v>284</v>
      </c>
      <c r="J13" s="950" t="s">
        <v>733</v>
      </c>
    </row>
    <row r="14" spans="1:10" ht="19.5" customHeight="1">
      <c r="A14" s="597" t="s">
        <v>734</v>
      </c>
      <c r="B14" s="887">
        <v>416258</v>
      </c>
      <c r="C14" s="887">
        <v>150</v>
      </c>
      <c r="D14" s="887">
        <v>472984</v>
      </c>
      <c r="E14" s="887">
        <v>159</v>
      </c>
      <c r="F14" s="887">
        <v>638726</v>
      </c>
      <c r="G14" s="887">
        <v>216</v>
      </c>
      <c r="H14" s="941">
        <v>453211</v>
      </c>
      <c r="I14" s="944">
        <v>241</v>
      </c>
      <c r="J14" s="950" t="s">
        <v>735</v>
      </c>
    </row>
    <row r="15" spans="1:10" ht="19.5" customHeight="1">
      <c r="A15" s="597" t="s">
        <v>736</v>
      </c>
      <c r="B15" s="948">
        <v>146298</v>
      </c>
      <c r="C15" s="948">
        <v>206</v>
      </c>
      <c r="D15" s="948">
        <v>163547</v>
      </c>
      <c r="E15" s="948">
        <v>221</v>
      </c>
      <c r="F15" s="948">
        <v>208999</v>
      </c>
      <c r="G15" s="948">
        <v>209</v>
      </c>
      <c r="H15" s="946">
        <v>188117</v>
      </c>
      <c r="I15" s="947">
        <v>211</v>
      </c>
      <c r="J15" s="950" t="s">
        <v>737</v>
      </c>
    </row>
    <row r="16" spans="1:10" ht="19.5" customHeight="1">
      <c r="A16" s="597" t="s">
        <v>738</v>
      </c>
      <c r="B16" s="887">
        <v>534279</v>
      </c>
      <c r="C16" s="887">
        <v>2802</v>
      </c>
      <c r="D16" s="887">
        <v>613507</v>
      </c>
      <c r="E16" s="887">
        <v>3199</v>
      </c>
      <c r="F16" s="887">
        <v>730566</v>
      </c>
      <c r="G16" s="887">
        <v>3800</v>
      </c>
      <c r="H16" s="941">
        <v>693563</v>
      </c>
      <c r="I16" s="944">
        <v>4280</v>
      </c>
      <c r="J16" s="950" t="s">
        <v>739</v>
      </c>
    </row>
    <row r="17" spans="1:10" ht="19.5" customHeight="1">
      <c r="A17" s="597" t="s">
        <v>740</v>
      </c>
      <c r="B17" s="887">
        <v>925686</v>
      </c>
      <c r="C17" s="887" t="s">
        <v>1420</v>
      </c>
      <c r="D17" s="887">
        <v>988382</v>
      </c>
      <c r="E17" s="887" t="s">
        <v>1420</v>
      </c>
      <c r="F17" s="887">
        <v>1141632</v>
      </c>
      <c r="G17" s="887" t="s">
        <v>695</v>
      </c>
      <c r="H17" s="941">
        <v>1089383</v>
      </c>
      <c r="I17" s="944" t="s">
        <v>695</v>
      </c>
      <c r="J17" s="950" t="s">
        <v>741</v>
      </c>
    </row>
    <row r="18" spans="1:10" ht="19.5" customHeight="1">
      <c r="A18" s="597" t="s">
        <v>742</v>
      </c>
      <c r="B18" s="948">
        <v>207326</v>
      </c>
      <c r="C18" s="948">
        <v>84</v>
      </c>
      <c r="D18" s="948">
        <v>210326</v>
      </c>
      <c r="E18" s="948">
        <v>72</v>
      </c>
      <c r="F18" s="948">
        <v>211254</v>
      </c>
      <c r="G18" s="948">
        <v>68</v>
      </c>
      <c r="H18" s="946">
        <v>176133</v>
      </c>
      <c r="I18" s="947">
        <v>57</v>
      </c>
      <c r="J18" s="995" t="s">
        <v>743</v>
      </c>
    </row>
    <row r="19" spans="1:10" ht="19.5" customHeight="1">
      <c r="A19" s="597" t="s">
        <v>744</v>
      </c>
      <c r="B19" s="887">
        <v>109086</v>
      </c>
      <c r="C19" s="887">
        <v>35</v>
      </c>
      <c r="D19" s="887">
        <v>109203</v>
      </c>
      <c r="E19" s="887">
        <v>25</v>
      </c>
      <c r="F19" s="887">
        <v>115798</v>
      </c>
      <c r="G19" s="887">
        <v>31</v>
      </c>
      <c r="H19" s="941">
        <v>118908</v>
      </c>
      <c r="I19" s="944">
        <v>23</v>
      </c>
      <c r="J19" s="950" t="s">
        <v>745</v>
      </c>
    </row>
    <row r="20" spans="1:10" ht="19.5" customHeight="1">
      <c r="A20" s="597" t="s">
        <v>746</v>
      </c>
      <c r="B20" s="887">
        <v>677824</v>
      </c>
      <c r="C20" s="887">
        <v>1347</v>
      </c>
      <c r="D20" s="887">
        <v>591239</v>
      </c>
      <c r="E20" s="887">
        <v>1245</v>
      </c>
      <c r="F20" s="887">
        <v>730979</v>
      </c>
      <c r="G20" s="887">
        <v>1527</v>
      </c>
      <c r="H20" s="941">
        <v>631059</v>
      </c>
      <c r="I20" s="944">
        <v>1369</v>
      </c>
      <c r="J20" s="950" t="s">
        <v>747</v>
      </c>
    </row>
    <row r="21" spans="1:10" ht="19.5" customHeight="1">
      <c r="A21" s="927" t="s">
        <v>748</v>
      </c>
      <c r="B21" s="887">
        <v>110214</v>
      </c>
      <c r="C21" s="887">
        <v>71</v>
      </c>
      <c r="D21" s="887">
        <v>125106</v>
      </c>
      <c r="E21" s="887">
        <v>102</v>
      </c>
      <c r="F21" s="887">
        <v>170705</v>
      </c>
      <c r="G21" s="887">
        <v>116</v>
      </c>
      <c r="H21" s="941">
        <v>170722</v>
      </c>
      <c r="I21" s="944">
        <v>147</v>
      </c>
      <c r="J21" s="996" t="s">
        <v>749</v>
      </c>
    </row>
    <row r="22" spans="1:10" ht="19.5" customHeight="1">
      <c r="A22" s="597" t="s">
        <v>750</v>
      </c>
      <c r="B22" s="948">
        <v>59434</v>
      </c>
      <c r="C22" s="948">
        <v>3</v>
      </c>
      <c r="D22" s="948">
        <v>67732</v>
      </c>
      <c r="E22" s="948">
        <v>3</v>
      </c>
      <c r="F22" s="948">
        <v>72033</v>
      </c>
      <c r="G22" s="948">
        <v>3</v>
      </c>
      <c r="H22" s="946">
        <v>61551</v>
      </c>
      <c r="I22" s="947">
        <v>2</v>
      </c>
      <c r="J22" s="996" t="s">
        <v>751</v>
      </c>
    </row>
    <row r="23" spans="1:10" ht="19.5" customHeight="1">
      <c r="A23" s="597" t="s">
        <v>752</v>
      </c>
      <c r="B23" s="887">
        <v>950238</v>
      </c>
      <c r="C23" s="887">
        <v>4673</v>
      </c>
      <c r="D23" s="887">
        <v>932275</v>
      </c>
      <c r="E23" s="887">
        <v>4811</v>
      </c>
      <c r="F23" s="887">
        <v>987967</v>
      </c>
      <c r="G23" s="887">
        <v>6063</v>
      </c>
      <c r="H23" s="941">
        <v>958951</v>
      </c>
      <c r="I23" s="944">
        <v>6015</v>
      </c>
      <c r="J23" s="996" t="s">
        <v>753</v>
      </c>
    </row>
    <row r="24" spans="1:10" ht="19.5" customHeight="1">
      <c r="A24" s="927" t="s">
        <v>754</v>
      </c>
      <c r="B24" s="887">
        <v>150762</v>
      </c>
      <c r="C24" s="887">
        <v>811</v>
      </c>
      <c r="D24" s="887">
        <v>186135</v>
      </c>
      <c r="E24" s="887">
        <v>1049</v>
      </c>
      <c r="F24" s="887">
        <v>192920</v>
      </c>
      <c r="G24" s="887">
        <v>967</v>
      </c>
      <c r="H24" s="941">
        <v>228978</v>
      </c>
      <c r="I24" s="944">
        <v>1526</v>
      </c>
      <c r="J24" s="996" t="s">
        <v>755</v>
      </c>
    </row>
    <row r="25" spans="1:10" ht="19.5" customHeight="1">
      <c r="A25" s="597" t="s">
        <v>756</v>
      </c>
      <c r="B25" s="887">
        <v>516383</v>
      </c>
      <c r="C25" s="887">
        <v>567</v>
      </c>
      <c r="D25" s="887">
        <v>572854</v>
      </c>
      <c r="E25" s="887">
        <v>729</v>
      </c>
      <c r="F25" s="887">
        <v>686696</v>
      </c>
      <c r="G25" s="887">
        <v>724</v>
      </c>
      <c r="H25" s="941">
        <v>635582</v>
      </c>
      <c r="I25" s="944">
        <v>789</v>
      </c>
      <c r="J25" s="950" t="s">
        <v>757</v>
      </c>
    </row>
    <row r="26" spans="1:10" ht="19.5" customHeight="1">
      <c r="A26" s="930" t="s">
        <v>758</v>
      </c>
      <c r="B26" s="951">
        <v>334871</v>
      </c>
      <c r="C26" s="951">
        <v>1187</v>
      </c>
      <c r="D26" s="951">
        <v>278839</v>
      </c>
      <c r="E26" s="951">
        <v>1076</v>
      </c>
      <c r="F26" s="951">
        <v>296799</v>
      </c>
      <c r="G26" s="951">
        <v>1045</v>
      </c>
      <c r="H26" s="952">
        <v>266319</v>
      </c>
      <c r="I26" s="953">
        <v>1107</v>
      </c>
      <c r="J26" s="954" t="s">
        <v>759</v>
      </c>
    </row>
    <row r="27" spans="1:8" s="34" customFormat="1" ht="15.75" customHeight="1">
      <c r="A27" s="69" t="s">
        <v>839</v>
      </c>
      <c r="E27" s="315"/>
      <c r="H27" s="315" t="s">
        <v>1240</v>
      </c>
    </row>
  </sheetData>
  <sheetProtection/>
  <mergeCells count="5">
    <mergeCell ref="A1:J1"/>
    <mergeCell ref="B3:C3"/>
    <mergeCell ref="D3:E3"/>
    <mergeCell ref="F3:G3"/>
    <mergeCell ref="H3:I3"/>
  </mergeCells>
  <printOptions horizontalCentered="1" verticalCentered="1"/>
  <pageMargins left="0.35433070866141736" right="0.35433070866141736" top="0.2755905511811024" bottom="0.2362204724409449" header="0.3937007874015748" footer="0.2755905511811024"/>
  <pageSetup horizontalDpi="600" verticalDpi="600" orientation="landscape" paperSize="9" scale="75" r:id="rId1"/>
  <colBreaks count="1" manualBreakCount="1">
    <brk id="10" max="26" man="1"/>
  </colBreaks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C000"/>
  </sheetPr>
  <dimension ref="A1:J33"/>
  <sheetViews>
    <sheetView zoomScalePageLayoutView="0" workbookViewId="0" topLeftCell="A7">
      <selection activeCell="C17" sqref="C17"/>
    </sheetView>
  </sheetViews>
  <sheetFormatPr defaultColWidth="35.21484375" defaultRowHeight="13.5"/>
  <cols>
    <col min="1" max="1" width="22.99609375" style="26" customWidth="1"/>
    <col min="2" max="2" width="13.4453125" style="14" customWidth="1"/>
    <col min="3" max="3" width="10.3359375" style="14" customWidth="1"/>
    <col min="4" max="4" width="14.77734375" style="14" customWidth="1"/>
    <col min="5" max="5" width="11.21484375" style="14" customWidth="1"/>
    <col min="6" max="6" width="13.4453125" style="14" customWidth="1"/>
    <col min="7" max="7" width="14.77734375" style="14" customWidth="1"/>
    <col min="8" max="8" width="13.4453125" style="14" customWidth="1"/>
    <col min="9" max="9" width="14.77734375" style="14" customWidth="1"/>
    <col min="10" max="10" width="31.5546875" style="14" customWidth="1"/>
    <col min="11" max="16384" width="35.21484375" style="14" customWidth="1"/>
  </cols>
  <sheetData>
    <row r="1" spans="1:10" ht="26.25" customHeight="1">
      <c r="A1" s="1292" t="s">
        <v>274</v>
      </c>
      <c r="B1" s="1292"/>
      <c r="C1" s="1292"/>
      <c r="D1" s="1292"/>
      <c r="E1" s="1292"/>
      <c r="F1" s="1292"/>
      <c r="G1" s="1292"/>
      <c r="H1" s="1292"/>
      <c r="I1" s="1292"/>
      <c r="J1" s="1292"/>
    </row>
    <row r="2" spans="1:10" ht="30" customHeight="1">
      <c r="A2" s="40" t="s">
        <v>275</v>
      </c>
      <c r="B2" s="38"/>
      <c r="C2" s="198"/>
      <c r="D2" s="38"/>
      <c r="F2" s="38"/>
      <c r="H2" s="38"/>
      <c r="J2" s="198" t="s">
        <v>263</v>
      </c>
    </row>
    <row r="3" spans="1:10" ht="25.5" customHeight="1">
      <c r="A3" s="245"/>
      <c r="B3" s="1296" t="s">
        <v>1236</v>
      </c>
      <c r="C3" s="1295"/>
      <c r="D3" s="1297" t="s">
        <v>1232</v>
      </c>
      <c r="E3" s="1297"/>
      <c r="F3" s="1297" t="s">
        <v>495</v>
      </c>
      <c r="G3" s="1297"/>
      <c r="H3" s="1298" t="s">
        <v>1451</v>
      </c>
      <c r="I3" s="1298"/>
      <c r="J3" s="246"/>
    </row>
    <row r="4" spans="1:10" ht="13.5" customHeight="1">
      <c r="A4" s="125" t="s">
        <v>264</v>
      </c>
      <c r="B4" s="253" t="s">
        <v>716</v>
      </c>
      <c r="C4" s="247" t="s">
        <v>717</v>
      </c>
      <c r="D4" s="247" t="s">
        <v>716</v>
      </c>
      <c r="E4" s="327" t="s">
        <v>717</v>
      </c>
      <c r="F4" s="247" t="s">
        <v>716</v>
      </c>
      <c r="G4" s="327" t="s">
        <v>717</v>
      </c>
      <c r="H4" s="248" t="s">
        <v>267</v>
      </c>
      <c r="I4" s="249" t="s">
        <v>268</v>
      </c>
      <c r="J4" s="121" t="s">
        <v>269</v>
      </c>
    </row>
    <row r="5" spans="1:10" ht="25.5" customHeight="1">
      <c r="A5" s="250"/>
      <c r="B5" s="131" t="s">
        <v>718</v>
      </c>
      <c r="C5" s="81" t="s">
        <v>719</v>
      </c>
      <c r="D5" s="81" t="s">
        <v>718</v>
      </c>
      <c r="E5" s="130" t="s">
        <v>719</v>
      </c>
      <c r="F5" s="81" t="s">
        <v>718</v>
      </c>
      <c r="G5" s="130" t="s">
        <v>719</v>
      </c>
      <c r="H5" s="120" t="s">
        <v>270</v>
      </c>
      <c r="I5" s="251" t="s">
        <v>271</v>
      </c>
      <c r="J5" s="252"/>
    </row>
    <row r="6" spans="1:10" s="123" customFormat="1" ht="27" customHeight="1">
      <c r="A6" s="940" t="s">
        <v>276</v>
      </c>
      <c r="B6" s="941">
        <f aca="true" t="shared" si="0" ref="B6:G6">SUM(B8:B29)</f>
        <v>10748489</v>
      </c>
      <c r="C6" s="941">
        <f>SUM(C8:C29)</f>
        <v>24881</v>
      </c>
      <c r="D6" s="941">
        <f t="shared" si="0"/>
        <v>11382973</v>
      </c>
      <c r="E6" s="942">
        <f t="shared" si="0"/>
        <v>20596</v>
      </c>
      <c r="F6" s="941">
        <f t="shared" si="0"/>
        <v>12308378</v>
      </c>
      <c r="G6" s="942">
        <f t="shared" si="0"/>
        <v>22348</v>
      </c>
      <c r="H6" s="941">
        <f>SUM(H8:H29)</f>
        <v>11157955</v>
      </c>
      <c r="I6" s="955">
        <f>SUM(I8:I29)</f>
        <v>18409</v>
      </c>
      <c r="J6" s="956" t="s">
        <v>277</v>
      </c>
    </row>
    <row r="7" spans="1:10" ht="19.5" customHeight="1">
      <c r="A7" s="943"/>
      <c r="B7" s="887"/>
      <c r="C7" s="887"/>
      <c r="D7" s="941"/>
      <c r="E7" s="941"/>
      <c r="F7" s="887"/>
      <c r="G7" s="887"/>
      <c r="H7" s="941"/>
      <c r="I7" s="944"/>
      <c r="J7" s="957"/>
    </row>
    <row r="8" spans="1:10" ht="19.5" customHeight="1">
      <c r="A8" s="597" t="s">
        <v>760</v>
      </c>
      <c r="B8" s="887">
        <v>474255</v>
      </c>
      <c r="C8" s="887">
        <v>584</v>
      </c>
      <c r="D8" s="887">
        <v>510559</v>
      </c>
      <c r="E8" s="887">
        <v>698</v>
      </c>
      <c r="F8" s="887">
        <v>556084</v>
      </c>
      <c r="G8" s="887">
        <v>726</v>
      </c>
      <c r="H8" s="941">
        <v>586000</v>
      </c>
      <c r="I8" s="944">
        <v>858</v>
      </c>
      <c r="J8" s="959" t="s">
        <v>761</v>
      </c>
    </row>
    <row r="9" spans="1:10" ht="19.5" customHeight="1">
      <c r="A9" s="597" t="s">
        <v>762</v>
      </c>
      <c r="B9" s="887">
        <v>1439532</v>
      </c>
      <c r="C9" s="887">
        <v>1474</v>
      </c>
      <c r="D9" s="887">
        <v>1521374</v>
      </c>
      <c r="E9" s="887">
        <v>1696</v>
      </c>
      <c r="F9" s="887">
        <v>1638620</v>
      </c>
      <c r="G9" s="887">
        <v>1811</v>
      </c>
      <c r="H9" s="941">
        <v>1302144</v>
      </c>
      <c r="I9" s="944">
        <v>1618</v>
      </c>
      <c r="J9" s="959" t="s">
        <v>763</v>
      </c>
    </row>
    <row r="10" spans="1:10" ht="19.5" customHeight="1">
      <c r="A10" s="597" t="s">
        <v>764</v>
      </c>
      <c r="B10" s="887">
        <v>563571</v>
      </c>
      <c r="C10" s="887">
        <v>676</v>
      </c>
      <c r="D10" s="887">
        <v>635280</v>
      </c>
      <c r="E10" s="887">
        <v>806</v>
      </c>
      <c r="F10" s="887">
        <v>601855</v>
      </c>
      <c r="G10" s="887">
        <v>801</v>
      </c>
      <c r="H10" s="941">
        <v>559429</v>
      </c>
      <c r="I10" s="944">
        <v>709</v>
      </c>
      <c r="J10" s="959" t="s">
        <v>765</v>
      </c>
    </row>
    <row r="11" spans="1:10" ht="19.5" customHeight="1">
      <c r="A11" s="597" t="s">
        <v>766</v>
      </c>
      <c r="B11" s="887">
        <v>1302131</v>
      </c>
      <c r="C11" s="887">
        <v>1241</v>
      </c>
      <c r="D11" s="887">
        <v>1413275</v>
      </c>
      <c r="E11" s="887">
        <v>1448</v>
      </c>
      <c r="F11" s="887">
        <v>1456174</v>
      </c>
      <c r="G11" s="887">
        <v>1602</v>
      </c>
      <c r="H11" s="941">
        <v>1169740</v>
      </c>
      <c r="I11" s="944">
        <v>1450</v>
      </c>
      <c r="J11" s="959" t="s">
        <v>767</v>
      </c>
    </row>
    <row r="12" spans="1:10" ht="19.5" customHeight="1">
      <c r="A12" s="597" t="s">
        <v>768</v>
      </c>
      <c r="B12" s="887">
        <v>6655</v>
      </c>
      <c r="C12" s="887" t="s">
        <v>695</v>
      </c>
      <c r="D12" s="887">
        <v>6509</v>
      </c>
      <c r="E12" s="887">
        <v>1</v>
      </c>
      <c r="F12" s="887">
        <v>8893</v>
      </c>
      <c r="G12" s="887">
        <v>1</v>
      </c>
      <c r="H12" s="941">
        <v>7249</v>
      </c>
      <c r="I12" s="944">
        <v>1</v>
      </c>
      <c r="J12" s="959" t="s">
        <v>769</v>
      </c>
    </row>
    <row r="13" spans="1:10" ht="19.5" customHeight="1">
      <c r="A13" s="597" t="s">
        <v>770</v>
      </c>
      <c r="B13" s="887">
        <v>895079</v>
      </c>
      <c r="C13" s="887">
        <v>4347</v>
      </c>
      <c r="D13" s="887">
        <v>880435</v>
      </c>
      <c r="E13" s="887" t="s">
        <v>695</v>
      </c>
      <c r="F13" s="887">
        <v>686419</v>
      </c>
      <c r="G13" s="887" t="s">
        <v>695</v>
      </c>
      <c r="H13" s="941">
        <v>656463</v>
      </c>
      <c r="I13" s="958">
        <v>0</v>
      </c>
      <c r="J13" s="959" t="s">
        <v>771</v>
      </c>
    </row>
    <row r="14" spans="1:10" ht="19.5" customHeight="1">
      <c r="A14" s="597" t="s">
        <v>772</v>
      </c>
      <c r="B14" s="887">
        <v>80191</v>
      </c>
      <c r="C14" s="887">
        <v>13</v>
      </c>
      <c r="D14" s="887">
        <v>100042</v>
      </c>
      <c r="E14" s="887">
        <v>16</v>
      </c>
      <c r="F14" s="887">
        <v>115736</v>
      </c>
      <c r="G14" s="887">
        <v>18</v>
      </c>
      <c r="H14" s="941">
        <v>85103</v>
      </c>
      <c r="I14" s="944">
        <v>41</v>
      </c>
      <c r="J14" s="959" t="s">
        <v>773</v>
      </c>
    </row>
    <row r="15" spans="1:10" ht="19.5" customHeight="1">
      <c r="A15" s="597" t="s">
        <v>774</v>
      </c>
      <c r="B15" s="887">
        <v>76026</v>
      </c>
      <c r="C15" s="887">
        <v>37</v>
      </c>
      <c r="D15" s="887">
        <v>77065</v>
      </c>
      <c r="E15" s="887">
        <v>42</v>
      </c>
      <c r="F15" s="887">
        <v>79293</v>
      </c>
      <c r="G15" s="887">
        <v>42</v>
      </c>
      <c r="H15" s="941">
        <v>65290</v>
      </c>
      <c r="I15" s="944">
        <v>34</v>
      </c>
      <c r="J15" s="959" t="s">
        <v>775</v>
      </c>
    </row>
    <row r="16" spans="1:10" ht="19.5" customHeight="1">
      <c r="A16" s="597" t="s">
        <v>776</v>
      </c>
      <c r="B16" s="887">
        <v>37233</v>
      </c>
      <c r="C16" s="887">
        <v>4</v>
      </c>
      <c r="D16" s="887">
        <v>22951</v>
      </c>
      <c r="E16" s="887">
        <v>3</v>
      </c>
      <c r="F16" s="887">
        <v>30799</v>
      </c>
      <c r="G16" s="887">
        <v>6</v>
      </c>
      <c r="H16" s="941">
        <v>82232</v>
      </c>
      <c r="I16" s="944">
        <v>2</v>
      </c>
      <c r="J16" s="959" t="s">
        <v>777</v>
      </c>
    </row>
    <row r="17" spans="1:10" ht="19.5" customHeight="1">
      <c r="A17" s="597" t="s">
        <v>778</v>
      </c>
      <c r="B17" s="887">
        <v>261345</v>
      </c>
      <c r="C17" s="887">
        <v>222</v>
      </c>
      <c r="D17" s="887">
        <v>296503</v>
      </c>
      <c r="E17" s="887">
        <v>201</v>
      </c>
      <c r="F17" s="887">
        <v>342998</v>
      </c>
      <c r="G17" s="887">
        <v>195</v>
      </c>
      <c r="H17" s="941">
        <v>246872</v>
      </c>
      <c r="I17" s="944">
        <v>216</v>
      </c>
      <c r="J17" s="959" t="s">
        <v>779</v>
      </c>
    </row>
    <row r="18" spans="1:10" ht="19.5" customHeight="1">
      <c r="A18" s="597" t="s">
        <v>780</v>
      </c>
      <c r="B18" s="887">
        <v>136000</v>
      </c>
      <c r="C18" s="887">
        <v>540</v>
      </c>
      <c r="D18" s="887">
        <v>123278</v>
      </c>
      <c r="E18" s="887">
        <v>504</v>
      </c>
      <c r="F18" s="887">
        <v>113509</v>
      </c>
      <c r="G18" s="887">
        <v>533</v>
      </c>
      <c r="H18" s="941">
        <v>95159</v>
      </c>
      <c r="I18" s="944">
        <v>576</v>
      </c>
      <c r="J18" s="959" t="s">
        <v>781</v>
      </c>
    </row>
    <row r="19" spans="1:10" ht="19.5" customHeight="1">
      <c r="A19" s="597" t="s">
        <v>278</v>
      </c>
      <c r="B19" s="887">
        <v>71174</v>
      </c>
      <c r="C19" s="887">
        <v>32</v>
      </c>
      <c r="D19" s="887">
        <v>90512</v>
      </c>
      <c r="E19" s="887">
        <v>54</v>
      </c>
      <c r="F19" s="887">
        <v>112678</v>
      </c>
      <c r="G19" s="887">
        <v>63</v>
      </c>
      <c r="H19" s="941">
        <v>123103</v>
      </c>
      <c r="I19" s="944">
        <v>63</v>
      </c>
      <c r="J19" s="959" t="s">
        <v>782</v>
      </c>
    </row>
    <row r="20" spans="1:10" ht="19.5" customHeight="1">
      <c r="A20" s="597" t="s">
        <v>783</v>
      </c>
      <c r="B20" s="887">
        <v>638074</v>
      </c>
      <c r="C20" s="887">
        <v>3245</v>
      </c>
      <c r="D20" s="887">
        <v>618510</v>
      </c>
      <c r="E20" s="887">
        <v>3447</v>
      </c>
      <c r="F20" s="887">
        <v>722927</v>
      </c>
      <c r="G20" s="887">
        <v>3274</v>
      </c>
      <c r="H20" s="941">
        <v>639982</v>
      </c>
      <c r="I20" s="944">
        <v>1583</v>
      </c>
      <c r="J20" s="959" t="s">
        <v>784</v>
      </c>
    </row>
    <row r="21" spans="1:10" ht="19.5" customHeight="1">
      <c r="A21" s="997" t="s">
        <v>785</v>
      </c>
      <c r="B21" s="887">
        <v>439525</v>
      </c>
      <c r="C21" s="887">
        <v>3748</v>
      </c>
      <c r="D21" s="887">
        <v>402768</v>
      </c>
      <c r="E21" s="887">
        <v>2560</v>
      </c>
      <c r="F21" s="887">
        <v>556351</v>
      </c>
      <c r="G21" s="887">
        <v>2844</v>
      </c>
      <c r="H21" s="941">
        <v>525456</v>
      </c>
      <c r="I21" s="958">
        <v>0</v>
      </c>
      <c r="J21" s="959" t="s">
        <v>786</v>
      </c>
    </row>
    <row r="22" spans="1:10" ht="19.5" customHeight="1">
      <c r="A22" s="597" t="s">
        <v>787</v>
      </c>
      <c r="B22" s="887">
        <v>783479</v>
      </c>
      <c r="C22" s="887">
        <v>850</v>
      </c>
      <c r="D22" s="887">
        <v>772822</v>
      </c>
      <c r="E22" s="887">
        <v>844</v>
      </c>
      <c r="F22" s="887">
        <v>769051</v>
      </c>
      <c r="G22" s="887">
        <v>887</v>
      </c>
      <c r="H22" s="941">
        <v>642725</v>
      </c>
      <c r="I22" s="944">
        <v>792</v>
      </c>
      <c r="J22" s="959" t="s">
        <v>788</v>
      </c>
    </row>
    <row r="23" spans="1:10" ht="19.5" customHeight="1">
      <c r="A23" s="597" t="s">
        <v>789</v>
      </c>
      <c r="B23" s="887">
        <v>1393883</v>
      </c>
      <c r="C23" s="887">
        <v>1239</v>
      </c>
      <c r="D23" s="887">
        <v>1624447</v>
      </c>
      <c r="E23" s="887">
        <v>1542</v>
      </c>
      <c r="F23" s="887">
        <v>1970020</v>
      </c>
      <c r="G23" s="887">
        <v>1803</v>
      </c>
      <c r="H23" s="941">
        <v>2010714</v>
      </c>
      <c r="I23" s="944">
        <v>2056</v>
      </c>
      <c r="J23" s="959" t="s">
        <v>790</v>
      </c>
    </row>
    <row r="24" spans="1:10" ht="19.5" customHeight="1">
      <c r="A24" s="927" t="s">
        <v>791</v>
      </c>
      <c r="B24" s="887">
        <v>118998</v>
      </c>
      <c r="C24" s="887">
        <v>404</v>
      </c>
      <c r="D24" s="887">
        <v>113497</v>
      </c>
      <c r="E24" s="887">
        <v>221</v>
      </c>
      <c r="F24" s="887">
        <v>89095</v>
      </c>
      <c r="G24" s="887">
        <v>282</v>
      </c>
      <c r="H24" s="941">
        <v>54553</v>
      </c>
      <c r="I24" s="944">
        <v>235</v>
      </c>
      <c r="J24" s="959" t="s">
        <v>792</v>
      </c>
    </row>
    <row r="25" spans="1:10" ht="19.5" customHeight="1">
      <c r="A25" s="597" t="s">
        <v>793</v>
      </c>
      <c r="B25" s="887">
        <v>249129</v>
      </c>
      <c r="C25" s="887">
        <v>214</v>
      </c>
      <c r="D25" s="887">
        <v>287497</v>
      </c>
      <c r="E25" s="887">
        <v>221</v>
      </c>
      <c r="F25" s="887">
        <v>461555</v>
      </c>
      <c r="G25" s="887">
        <v>339</v>
      </c>
      <c r="H25" s="941">
        <v>410690</v>
      </c>
      <c r="I25" s="944">
        <v>375</v>
      </c>
      <c r="J25" s="960" t="s">
        <v>794</v>
      </c>
    </row>
    <row r="26" spans="1:10" ht="19.5" customHeight="1">
      <c r="A26" s="927" t="s">
        <v>795</v>
      </c>
      <c r="B26" s="887">
        <v>674427</v>
      </c>
      <c r="C26" s="887">
        <v>2515</v>
      </c>
      <c r="D26" s="887">
        <v>714227</v>
      </c>
      <c r="E26" s="887">
        <v>2706</v>
      </c>
      <c r="F26" s="887">
        <v>773008</v>
      </c>
      <c r="G26" s="887">
        <v>2956</v>
      </c>
      <c r="H26" s="941">
        <v>729794</v>
      </c>
      <c r="I26" s="944">
        <v>3381</v>
      </c>
      <c r="J26" s="960" t="s">
        <v>796</v>
      </c>
    </row>
    <row r="27" spans="1:10" ht="19.5" customHeight="1">
      <c r="A27" s="927" t="s">
        <v>797</v>
      </c>
      <c r="B27" s="887">
        <v>588315</v>
      </c>
      <c r="C27" s="887">
        <v>1607</v>
      </c>
      <c r="D27" s="887">
        <v>633159</v>
      </c>
      <c r="E27" s="887">
        <v>1618</v>
      </c>
      <c r="F27" s="887">
        <v>651761</v>
      </c>
      <c r="G27" s="887">
        <v>1769</v>
      </c>
      <c r="H27" s="941">
        <v>645243</v>
      </c>
      <c r="I27" s="944">
        <v>1917</v>
      </c>
      <c r="J27" s="960" t="s">
        <v>798</v>
      </c>
    </row>
    <row r="28" spans="1:10" ht="19.5" customHeight="1">
      <c r="A28" s="927" t="s">
        <v>799</v>
      </c>
      <c r="B28" s="887">
        <v>477971</v>
      </c>
      <c r="C28" s="887">
        <v>1758</v>
      </c>
      <c r="D28" s="887">
        <v>498000</v>
      </c>
      <c r="E28" s="887">
        <v>1839</v>
      </c>
      <c r="F28" s="887">
        <v>543909</v>
      </c>
      <c r="G28" s="887">
        <v>2215</v>
      </c>
      <c r="H28" s="941">
        <v>495723</v>
      </c>
      <c r="I28" s="944">
        <v>2424</v>
      </c>
      <c r="J28" s="960" t="s">
        <v>800</v>
      </c>
    </row>
    <row r="29" spans="1:10" ht="19.5" customHeight="1">
      <c r="A29" s="930" t="s">
        <v>801</v>
      </c>
      <c r="B29" s="951">
        <v>41496</v>
      </c>
      <c r="C29" s="951">
        <v>131</v>
      </c>
      <c r="D29" s="951">
        <v>40263</v>
      </c>
      <c r="E29" s="951">
        <v>129</v>
      </c>
      <c r="F29" s="951">
        <v>27643</v>
      </c>
      <c r="G29" s="951">
        <v>181</v>
      </c>
      <c r="H29" s="952">
        <v>24291</v>
      </c>
      <c r="I29" s="953">
        <v>78</v>
      </c>
      <c r="J29" s="784" t="s">
        <v>802</v>
      </c>
    </row>
    <row r="30" spans="1:8" s="34" customFormat="1" ht="15.75" customHeight="1">
      <c r="A30" s="69" t="s">
        <v>839</v>
      </c>
      <c r="E30" s="315"/>
      <c r="H30" s="315" t="s">
        <v>1240</v>
      </c>
    </row>
    <row r="32" ht="12.75">
      <c r="D32" s="111"/>
    </row>
    <row r="33" ht="12.75">
      <c r="D33" s="111"/>
    </row>
  </sheetData>
  <sheetProtection/>
  <mergeCells count="5">
    <mergeCell ref="A1:J1"/>
    <mergeCell ref="B3:C3"/>
    <mergeCell ref="D3:E3"/>
    <mergeCell ref="F3:G3"/>
    <mergeCell ref="H3:I3"/>
  </mergeCells>
  <printOptions horizontalCentered="1" verticalCentered="1"/>
  <pageMargins left="0.35433070866141736" right="0.35433070866141736" top="0.2755905511811024" bottom="0.2362204724409449" header="0.3937007874015748" footer="0.2755905511811024"/>
  <pageSetup horizontalDpi="600" verticalDpi="600" orientation="landscape" paperSize="9" scale="75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C000"/>
  </sheetPr>
  <dimension ref="A1:F24"/>
  <sheetViews>
    <sheetView zoomScalePageLayoutView="0" workbookViewId="0" topLeftCell="A1">
      <selection activeCell="B13" sqref="B13"/>
    </sheetView>
  </sheetViews>
  <sheetFormatPr defaultColWidth="35.21484375" defaultRowHeight="13.5"/>
  <cols>
    <col min="1" max="1" width="16.6640625" style="26" customWidth="1"/>
    <col min="2" max="2" width="35.88671875" style="114" customWidth="1"/>
    <col min="3" max="3" width="10.99609375" style="114" customWidth="1"/>
    <col min="4" max="4" width="10.88671875" style="14" customWidth="1"/>
    <col min="5" max="5" width="27.99609375" style="26" customWidth="1"/>
    <col min="6" max="6" width="29.10546875" style="14" customWidth="1"/>
    <col min="7" max="16384" width="35.21484375" style="14" customWidth="1"/>
  </cols>
  <sheetData>
    <row r="1" spans="1:6" ht="30" customHeight="1">
      <c r="A1" s="1110" t="s">
        <v>279</v>
      </c>
      <c r="B1" s="1110"/>
      <c r="C1" s="1110"/>
      <c r="D1" s="1110"/>
      <c r="E1" s="1110"/>
      <c r="F1" s="1110"/>
    </row>
    <row r="2" spans="1:6" ht="27.75" customHeight="1">
      <c r="A2" s="124" t="s">
        <v>280</v>
      </c>
      <c r="B2" s="185"/>
      <c r="C2" s="177"/>
      <c r="E2" s="185"/>
      <c r="F2" s="84" t="s">
        <v>281</v>
      </c>
    </row>
    <row r="3" spans="1:6" ht="18" customHeight="1">
      <c r="A3" s="1299" t="s">
        <v>282</v>
      </c>
      <c r="B3" s="132" t="s">
        <v>283</v>
      </c>
      <c r="C3" s="132" t="s">
        <v>284</v>
      </c>
      <c r="D3" s="132" t="s">
        <v>285</v>
      </c>
      <c r="E3" s="132" t="s">
        <v>286</v>
      </c>
      <c r="F3" s="35"/>
    </row>
    <row r="4" spans="1:6" ht="18" customHeight="1">
      <c r="A4" s="1300"/>
      <c r="B4" s="175" t="s">
        <v>287</v>
      </c>
      <c r="C4" s="129" t="s">
        <v>288</v>
      </c>
      <c r="D4" s="133" t="s">
        <v>289</v>
      </c>
      <c r="E4" s="129" t="s">
        <v>290</v>
      </c>
      <c r="F4" s="177" t="s">
        <v>269</v>
      </c>
    </row>
    <row r="5" spans="1:6" ht="22.5" customHeight="1">
      <c r="A5" s="1301"/>
      <c r="B5" s="130"/>
      <c r="C5" s="130" t="s">
        <v>291</v>
      </c>
      <c r="D5" s="81"/>
      <c r="E5" s="130"/>
      <c r="F5" s="49"/>
    </row>
    <row r="6" spans="1:6" s="123" customFormat="1" ht="23.25" customHeight="1">
      <c r="A6" s="961" t="s">
        <v>292</v>
      </c>
      <c r="B6" s="962"/>
      <c r="C6" s="962"/>
      <c r="D6" s="998">
        <f>SUM(D8:D23)</f>
        <v>14240</v>
      </c>
      <c r="E6" s="963"/>
      <c r="F6" s="964"/>
    </row>
    <row r="7" spans="1:6" ht="12.75" customHeight="1">
      <c r="A7" s="943"/>
      <c r="B7" s="965"/>
      <c r="C7" s="965"/>
      <c r="D7" s="966"/>
      <c r="E7" s="967"/>
      <c r="F7" s="968"/>
    </row>
    <row r="8" spans="1:6" ht="24.75" customHeight="1">
      <c r="A8" s="943" t="s">
        <v>293</v>
      </c>
      <c r="B8" s="969" t="s">
        <v>294</v>
      </c>
      <c r="C8" s="965" t="s">
        <v>295</v>
      </c>
      <c r="D8" s="966">
        <v>1346</v>
      </c>
      <c r="E8" s="970" t="s">
        <v>296</v>
      </c>
      <c r="F8" s="971" t="s">
        <v>297</v>
      </c>
    </row>
    <row r="9" spans="1:6" ht="24.75" customHeight="1">
      <c r="A9" s="949" t="s">
        <v>298</v>
      </c>
      <c r="B9" s="969" t="s">
        <v>299</v>
      </c>
      <c r="C9" s="965" t="s">
        <v>300</v>
      </c>
      <c r="D9" s="966">
        <v>2684</v>
      </c>
      <c r="E9" s="970" t="s">
        <v>301</v>
      </c>
      <c r="F9" s="971" t="s">
        <v>302</v>
      </c>
    </row>
    <row r="10" spans="1:6" ht="24.75" customHeight="1">
      <c r="A10" s="943" t="s">
        <v>303</v>
      </c>
      <c r="B10" s="969" t="s">
        <v>304</v>
      </c>
      <c r="C10" s="965" t="s">
        <v>305</v>
      </c>
      <c r="D10" s="966">
        <v>298</v>
      </c>
      <c r="E10" s="970" t="s">
        <v>306</v>
      </c>
      <c r="F10" s="971" t="s">
        <v>307</v>
      </c>
    </row>
    <row r="11" spans="1:6" ht="24.75" customHeight="1">
      <c r="A11" s="949" t="s">
        <v>308</v>
      </c>
      <c r="B11" s="969" t="s">
        <v>309</v>
      </c>
      <c r="C11" s="965" t="s">
        <v>310</v>
      </c>
      <c r="D11" s="966">
        <v>239</v>
      </c>
      <c r="E11" s="970" t="s">
        <v>311</v>
      </c>
      <c r="F11" s="971" t="s">
        <v>312</v>
      </c>
    </row>
    <row r="12" spans="1:6" ht="24.75" customHeight="1">
      <c r="A12" s="943" t="s">
        <v>273</v>
      </c>
      <c r="B12" s="969" t="s">
        <v>313</v>
      </c>
      <c r="C12" s="965" t="s">
        <v>314</v>
      </c>
      <c r="D12" s="966">
        <v>970</v>
      </c>
      <c r="E12" s="970" t="s">
        <v>315</v>
      </c>
      <c r="F12" s="972" t="s">
        <v>316</v>
      </c>
    </row>
    <row r="13" spans="1:6" ht="24.75" customHeight="1">
      <c r="A13" s="949" t="s">
        <v>317</v>
      </c>
      <c r="B13" s="969" t="s">
        <v>318</v>
      </c>
      <c r="C13" s="965" t="s">
        <v>319</v>
      </c>
      <c r="D13" s="966">
        <v>126</v>
      </c>
      <c r="E13" s="970" t="s">
        <v>320</v>
      </c>
      <c r="F13" s="971" t="s">
        <v>321</v>
      </c>
    </row>
    <row r="14" spans="1:6" ht="24.75" customHeight="1">
      <c r="A14" s="943" t="s">
        <v>322</v>
      </c>
      <c r="B14" s="969" t="s">
        <v>323</v>
      </c>
      <c r="C14" s="965" t="s">
        <v>319</v>
      </c>
      <c r="D14" s="966">
        <v>254</v>
      </c>
      <c r="E14" s="970" t="s">
        <v>324</v>
      </c>
      <c r="F14" s="971" t="s">
        <v>325</v>
      </c>
    </row>
    <row r="15" spans="1:6" ht="24.75" customHeight="1">
      <c r="A15" s="949" t="s">
        <v>326</v>
      </c>
      <c r="B15" s="969" t="s">
        <v>327</v>
      </c>
      <c r="C15" s="965" t="s">
        <v>328</v>
      </c>
      <c r="D15" s="966">
        <v>100</v>
      </c>
      <c r="E15" s="970" t="s">
        <v>315</v>
      </c>
      <c r="F15" s="971" t="s">
        <v>329</v>
      </c>
    </row>
    <row r="16" spans="1:6" ht="24.75" customHeight="1">
      <c r="A16" s="943" t="s">
        <v>330</v>
      </c>
      <c r="B16" s="969" t="s">
        <v>331</v>
      </c>
      <c r="C16" s="965" t="s">
        <v>332</v>
      </c>
      <c r="D16" s="966">
        <v>380</v>
      </c>
      <c r="E16" s="970" t="s">
        <v>306</v>
      </c>
      <c r="F16" s="971" t="s">
        <v>333</v>
      </c>
    </row>
    <row r="17" spans="1:6" ht="24.75" customHeight="1">
      <c r="A17" s="949" t="s">
        <v>334</v>
      </c>
      <c r="B17" s="969" t="s">
        <v>335</v>
      </c>
      <c r="C17" s="965" t="s">
        <v>319</v>
      </c>
      <c r="D17" s="966">
        <v>134</v>
      </c>
      <c r="E17" s="970" t="s">
        <v>311</v>
      </c>
      <c r="F17" s="971" t="s">
        <v>336</v>
      </c>
    </row>
    <row r="18" spans="1:6" ht="24.75" customHeight="1">
      <c r="A18" s="943" t="s">
        <v>337</v>
      </c>
      <c r="B18" s="969" t="s">
        <v>338</v>
      </c>
      <c r="C18" s="965" t="s">
        <v>339</v>
      </c>
      <c r="D18" s="966">
        <v>4512</v>
      </c>
      <c r="E18" s="970" t="s">
        <v>296</v>
      </c>
      <c r="F18" s="971" t="s">
        <v>340</v>
      </c>
    </row>
    <row r="19" spans="1:6" ht="24.75" customHeight="1">
      <c r="A19" s="943" t="s">
        <v>341</v>
      </c>
      <c r="B19" s="969" t="s">
        <v>342</v>
      </c>
      <c r="C19" s="965" t="s">
        <v>343</v>
      </c>
      <c r="D19" s="966">
        <v>97</v>
      </c>
      <c r="E19" s="970" t="s">
        <v>344</v>
      </c>
      <c r="F19" s="971" t="s">
        <v>345</v>
      </c>
    </row>
    <row r="20" spans="1:6" ht="24.75" customHeight="1">
      <c r="A20" s="949" t="s">
        <v>346</v>
      </c>
      <c r="B20" s="969" t="s">
        <v>347</v>
      </c>
      <c r="C20" s="965" t="s">
        <v>348</v>
      </c>
      <c r="D20" s="966">
        <v>2407</v>
      </c>
      <c r="E20" s="970" t="s">
        <v>349</v>
      </c>
      <c r="F20" s="971" t="s">
        <v>350</v>
      </c>
    </row>
    <row r="21" spans="1:6" ht="24.75" customHeight="1">
      <c r="A21" s="943" t="s">
        <v>351</v>
      </c>
      <c r="B21" s="969" t="s">
        <v>352</v>
      </c>
      <c r="C21" s="965" t="s">
        <v>353</v>
      </c>
      <c r="D21" s="966">
        <v>156</v>
      </c>
      <c r="E21" s="970" t="s">
        <v>354</v>
      </c>
      <c r="F21" s="971" t="s">
        <v>355</v>
      </c>
    </row>
    <row r="22" spans="1:6" ht="24.75" customHeight="1">
      <c r="A22" s="949" t="s">
        <v>356</v>
      </c>
      <c r="B22" s="973" t="s">
        <v>357</v>
      </c>
      <c r="C22" s="929" t="s">
        <v>358</v>
      </c>
      <c r="D22" s="966">
        <v>160</v>
      </c>
      <c r="E22" s="970" t="s">
        <v>359</v>
      </c>
      <c r="F22" s="971" t="s">
        <v>360</v>
      </c>
    </row>
    <row r="23" spans="1:6" ht="24.75" customHeight="1">
      <c r="A23" s="974" t="s">
        <v>361</v>
      </c>
      <c r="B23" s="975" t="s">
        <v>362</v>
      </c>
      <c r="C23" s="976" t="s">
        <v>363</v>
      </c>
      <c r="D23" s="977">
        <v>377</v>
      </c>
      <c r="E23" s="978" t="s">
        <v>364</v>
      </c>
      <c r="F23" s="979" t="s">
        <v>365</v>
      </c>
    </row>
    <row r="24" spans="1:6" ht="30" customHeight="1">
      <c r="A24" s="126" t="s">
        <v>396</v>
      </c>
      <c r="B24" s="84"/>
      <c r="C24" s="14"/>
      <c r="D24" s="84"/>
      <c r="E24" s="83" t="s">
        <v>397</v>
      </c>
      <c r="F24" s="83"/>
    </row>
  </sheetData>
  <sheetProtection/>
  <mergeCells count="2">
    <mergeCell ref="A3:A5"/>
    <mergeCell ref="A1:F1"/>
  </mergeCells>
  <printOptions horizontalCentered="1" verticalCentered="1"/>
  <pageMargins left="0.35433070866141736" right="0.35433070866141736" top="0.2755905511811024" bottom="0.2362204724409449" header="0.3937007874015748" footer="0.2755905511811024"/>
  <pageSetup horizontalDpi="600" verticalDpi="600" orientation="landscape" paperSize="9" scale="9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C000"/>
  </sheetPr>
  <dimension ref="A1:S26"/>
  <sheetViews>
    <sheetView zoomScalePageLayoutView="0" workbookViewId="0" topLeftCell="A1">
      <selection activeCell="B11" sqref="B11"/>
    </sheetView>
  </sheetViews>
  <sheetFormatPr defaultColWidth="8.88671875" defaultRowHeight="13.5"/>
  <cols>
    <col min="1" max="1" width="14.21484375" style="80" customWidth="1"/>
    <col min="2" max="2" width="11.21484375" style="80" customWidth="1"/>
    <col min="3" max="3" width="9.88671875" style="80" customWidth="1"/>
    <col min="4" max="6" width="9.3359375" style="80" customWidth="1"/>
    <col min="7" max="7" width="8.99609375" style="80" customWidth="1"/>
    <col min="8" max="8" width="8.4453125" style="80" customWidth="1"/>
    <col min="9" max="9" width="9.6640625" style="80" customWidth="1"/>
    <col min="10" max="10" width="9.77734375" style="80" customWidth="1"/>
    <col min="11" max="11" width="11.3359375" style="80" customWidth="1"/>
    <col min="12" max="12" width="20.99609375" style="80" customWidth="1"/>
    <col min="13" max="16384" width="8.88671875" style="80" customWidth="1"/>
  </cols>
  <sheetData>
    <row r="1" spans="1:12" ht="27.75" customHeight="1">
      <c r="A1" s="1110" t="s">
        <v>366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</row>
    <row r="2" spans="1:12" s="982" customFormat="1" ht="27.75" customHeight="1">
      <c r="A2" s="1304" t="s">
        <v>367</v>
      </c>
      <c r="B2" s="1304"/>
      <c r="C2" s="980"/>
      <c r="D2" s="980"/>
      <c r="E2" s="980"/>
      <c r="F2" s="980"/>
      <c r="G2" s="980"/>
      <c r="H2" s="980"/>
      <c r="I2" s="980"/>
      <c r="J2" s="980"/>
      <c r="K2" s="980"/>
      <c r="L2" s="981" t="s">
        <v>368</v>
      </c>
    </row>
    <row r="3" spans="1:12" s="14" customFormat="1" ht="16.5" customHeight="1">
      <c r="A3" s="16"/>
      <c r="B3" s="22" t="s">
        <v>369</v>
      </c>
      <c r="C3" s="1106" t="s">
        <v>370</v>
      </c>
      <c r="D3" s="1107"/>
      <c r="E3" s="1112" t="s">
        <v>371</v>
      </c>
      <c r="F3" s="1277"/>
      <c r="G3" s="1277"/>
      <c r="H3" s="1277"/>
      <c r="I3" s="1277"/>
      <c r="J3" s="1119"/>
      <c r="K3" s="45" t="s">
        <v>372</v>
      </c>
      <c r="L3" s="70"/>
    </row>
    <row r="4" spans="1:12" s="14" customFormat="1" ht="16.5" customHeight="1">
      <c r="A4" s="108" t="s">
        <v>1576</v>
      </c>
      <c r="B4" s="33"/>
      <c r="C4" s="1118" t="s">
        <v>373</v>
      </c>
      <c r="D4" s="1120"/>
      <c r="E4" s="1215" t="s">
        <v>374</v>
      </c>
      <c r="F4" s="1302"/>
      <c r="G4" s="1302"/>
      <c r="H4" s="1302"/>
      <c r="I4" s="1302"/>
      <c r="J4" s="1303"/>
      <c r="K4" s="232"/>
      <c r="L4" s="21" t="s">
        <v>1580</v>
      </c>
    </row>
    <row r="5" spans="1:12" s="26" customFormat="1" ht="16.5" customHeight="1">
      <c r="A5" s="108" t="s">
        <v>375</v>
      </c>
      <c r="B5" s="79"/>
      <c r="C5" s="22" t="s">
        <v>376</v>
      </c>
      <c r="D5" s="54" t="s">
        <v>377</v>
      </c>
      <c r="E5" s="54" t="s">
        <v>378</v>
      </c>
      <c r="F5" s="54" t="s">
        <v>379</v>
      </c>
      <c r="G5" s="54" t="s">
        <v>380</v>
      </c>
      <c r="H5" s="54" t="s">
        <v>381</v>
      </c>
      <c r="I5" s="199" t="s">
        <v>382</v>
      </c>
      <c r="J5" s="65" t="s">
        <v>383</v>
      </c>
      <c r="K5" s="33" t="s">
        <v>1581</v>
      </c>
      <c r="L5" s="21" t="s">
        <v>384</v>
      </c>
    </row>
    <row r="6" spans="1:12" s="26" customFormat="1" ht="30.75" customHeight="1">
      <c r="A6" s="23"/>
      <c r="B6" s="56" t="s">
        <v>385</v>
      </c>
      <c r="C6" s="24" t="s">
        <v>289</v>
      </c>
      <c r="D6" s="57" t="s">
        <v>386</v>
      </c>
      <c r="E6" s="136" t="s">
        <v>387</v>
      </c>
      <c r="F6" s="57" t="s">
        <v>388</v>
      </c>
      <c r="G6" s="24" t="s">
        <v>389</v>
      </c>
      <c r="H6" s="57" t="s">
        <v>390</v>
      </c>
      <c r="I6" s="200" t="s">
        <v>391</v>
      </c>
      <c r="J6" s="137" t="s">
        <v>392</v>
      </c>
      <c r="K6" s="24" t="s">
        <v>393</v>
      </c>
      <c r="L6" s="25"/>
    </row>
    <row r="7" spans="1:12" s="14" customFormat="1" ht="20.25" customHeight="1">
      <c r="A7" s="363" t="s">
        <v>42</v>
      </c>
      <c r="B7" s="983">
        <v>2136744</v>
      </c>
      <c r="C7" s="891">
        <v>809897</v>
      </c>
      <c r="D7" s="891">
        <v>4710</v>
      </c>
      <c r="E7" s="984" t="s">
        <v>398</v>
      </c>
      <c r="F7" s="984" t="s">
        <v>398</v>
      </c>
      <c r="G7" s="891">
        <v>25</v>
      </c>
      <c r="H7" s="891">
        <v>0</v>
      </c>
      <c r="I7" s="891">
        <v>0</v>
      </c>
      <c r="J7" s="984" t="s">
        <v>398</v>
      </c>
      <c r="K7" s="985">
        <v>1064344</v>
      </c>
      <c r="L7" s="421" t="s">
        <v>42</v>
      </c>
    </row>
    <row r="8" spans="1:12" s="14" customFormat="1" ht="20.25" customHeight="1">
      <c r="A8" s="363" t="s">
        <v>1415</v>
      </c>
      <c r="B8" s="983">
        <v>1957981</v>
      </c>
      <c r="C8" s="891">
        <v>784347</v>
      </c>
      <c r="D8" s="891">
        <v>4960</v>
      </c>
      <c r="E8" s="984">
        <v>15</v>
      </c>
      <c r="F8" s="984">
        <v>15</v>
      </c>
      <c r="G8" s="891">
        <v>24</v>
      </c>
      <c r="H8" s="891">
        <v>0</v>
      </c>
      <c r="I8" s="891">
        <v>0</v>
      </c>
      <c r="J8" s="984">
        <v>27</v>
      </c>
      <c r="K8" s="985">
        <v>1838610</v>
      </c>
      <c r="L8" s="421" t="s">
        <v>1415</v>
      </c>
    </row>
    <row r="9" spans="1:12" s="14" customFormat="1" ht="20.25" customHeight="1">
      <c r="A9" s="363" t="s">
        <v>1416</v>
      </c>
      <c r="B9" s="983">
        <v>1957971</v>
      </c>
      <c r="C9" s="891">
        <v>784347</v>
      </c>
      <c r="D9" s="891">
        <v>4960</v>
      </c>
      <c r="E9" s="891">
        <v>15</v>
      </c>
      <c r="F9" s="891">
        <v>15</v>
      </c>
      <c r="G9" s="891">
        <v>24</v>
      </c>
      <c r="H9" s="891">
        <v>0</v>
      </c>
      <c r="I9" s="891">
        <v>0</v>
      </c>
      <c r="J9" s="891">
        <v>27</v>
      </c>
      <c r="K9" s="985">
        <v>2104335</v>
      </c>
      <c r="L9" s="421" t="s">
        <v>1416</v>
      </c>
    </row>
    <row r="10" spans="1:12" s="14" customFormat="1" ht="20.25" customHeight="1">
      <c r="A10" s="363" t="s">
        <v>522</v>
      </c>
      <c r="B10" s="983">
        <v>1600563</v>
      </c>
      <c r="C10" s="891">
        <v>856750</v>
      </c>
      <c r="D10" s="891">
        <v>7010</v>
      </c>
      <c r="E10" s="891">
        <v>13</v>
      </c>
      <c r="F10" s="891">
        <v>14</v>
      </c>
      <c r="G10" s="891">
        <v>28</v>
      </c>
      <c r="H10" s="891">
        <v>0</v>
      </c>
      <c r="I10" s="891">
        <v>3</v>
      </c>
      <c r="J10" s="891">
        <v>30</v>
      </c>
      <c r="K10" s="985">
        <v>2384210</v>
      </c>
      <c r="L10" s="421" t="s">
        <v>522</v>
      </c>
    </row>
    <row r="11" spans="1:12" s="123" customFormat="1" ht="20.25" customHeight="1">
      <c r="A11" s="366" t="s">
        <v>1476</v>
      </c>
      <c r="B11" s="986">
        <v>1967231</v>
      </c>
      <c r="C11" s="895">
        <v>758250</v>
      </c>
      <c r="D11" s="895">
        <v>5610</v>
      </c>
      <c r="E11" s="895">
        <v>13</v>
      </c>
      <c r="F11" s="895">
        <v>15</v>
      </c>
      <c r="G11" s="895">
        <v>24</v>
      </c>
      <c r="H11" s="891">
        <v>0</v>
      </c>
      <c r="I11" s="895">
        <v>11</v>
      </c>
      <c r="J11" s="895">
        <v>27</v>
      </c>
      <c r="K11" s="987">
        <v>2466450</v>
      </c>
      <c r="L11" s="413" t="s">
        <v>1476</v>
      </c>
    </row>
    <row r="12" spans="1:12" s="14" customFormat="1" ht="20.25" customHeight="1">
      <c r="A12" s="369" t="s">
        <v>399</v>
      </c>
      <c r="B12" s="983">
        <v>42250</v>
      </c>
      <c r="C12" s="891">
        <v>42250</v>
      </c>
      <c r="D12" s="891">
        <v>650</v>
      </c>
      <c r="E12" s="891">
        <v>1</v>
      </c>
      <c r="F12" s="891">
        <v>1</v>
      </c>
      <c r="G12" s="891">
        <v>2</v>
      </c>
      <c r="H12" s="891">
        <v>0</v>
      </c>
      <c r="I12" s="891">
        <v>1</v>
      </c>
      <c r="J12" s="891">
        <v>2</v>
      </c>
      <c r="K12" s="985">
        <v>333750</v>
      </c>
      <c r="L12" s="988" t="s">
        <v>816</v>
      </c>
    </row>
    <row r="13" spans="1:12" s="14" customFormat="1" ht="20.25" customHeight="1">
      <c r="A13" s="369" t="s">
        <v>838</v>
      </c>
      <c r="B13" s="983">
        <v>6000</v>
      </c>
      <c r="C13" s="891">
        <v>6000</v>
      </c>
      <c r="D13" s="891">
        <v>200</v>
      </c>
      <c r="E13" s="891">
        <v>1</v>
      </c>
      <c r="F13" s="891">
        <v>1</v>
      </c>
      <c r="G13" s="891">
        <v>2</v>
      </c>
      <c r="H13" s="891">
        <v>0</v>
      </c>
      <c r="I13" s="891">
        <v>1</v>
      </c>
      <c r="J13" s="891">
        <v>1</v>
      </c>
      <c r="K13" s="985">
        <v>98050</v>
      </c>
      <c r="L13" s="988" t="s">
        <v>817</v>
      </c>
    </row>
    <row r="14" spans="1:12" s="14" customFormat="1" ht="20.25" customHeight="1">
      <c r="A14" s="369" t="s">
        <v>818</v>
      </c>
      <c r="B14" s="983">
        <v>297863</v>
      </c>
      <c r="C14" s="891">
        <v>52500</v>
      </c>
      <c r="D14" s="891">
        <v>350</v>
      </c>
      <c r="E14" s="891">
        <v>1</v>
      </c>
      <c r="F14" s="891">
        <v>1</v>
      </c>
      <c r="G14" s="891">
        <v>2</v>
      </c>
      <c r="H14" s="891">
        <v>0</v>
      </c>
      <c r="I14" s="891">
        <v>1</v>
      </c>
      <c r="J14" s="989">
        <v>4</v>
      </c>
      <c r="K14" s="985">
        <v>125200</v>
      </c>
      <c r="L14" s="988" t="s">
        <v>819</v>
      </c>
    </row>
    <row r="15" spans="1:12" s="14" customFormat="1" ht="20.25" customHeight="1">
      <c r="A15" s="369" t="s">
        <v>820</v>
      </c>
      <c r="B15" s="983">
        <v>136452</v>
      </c>
      <c r="C15" s="891">
        <v>40000</v>
      </c>
      <c r="D15" s="891">
        <v>400</v>
      </c>
      <c r="E15" s="891">
        <v>1</v>
      </c>
      <c r="F15" s="891">
        <v>1</v>
      </c>
      <c r="G15" s="891">
        <v>1</v>
      </c>
      <c r="H15" s="891">
        <v>0</v>
      </c>
      <c r="I15" s="891">
        <v>1</v>
      </c>
      <c r="J15" s="891">
        <v>2</v>
      </c>
      <c r="K15" s="985">
        <v>506470</v>
      </c>
      <c r="L15" s="988" t="s">
        <v>821</v>
      </c>
    </row>
    <row r="16" spans="1:12" s="14" customFormat="1" ht="20.25" customHeight="1">
      <c r="A16" s="369" t="s">
        <v>822</v>
      </c>
      <c r="B16" s="983">
        <v>102339</v>
      </c>
      <c r="C16" s="891">
        <v>30000</v>
      </c>
      <c r="D16" s="891">
        <v>300</v>
      </c>
      <c r="E16" s="891">
        <v>1</v>
      </c>
      <c r="F16" s="891">
        <v>1</v>
      </c>
      <c r="G16" s="891">
        <v>1</v>
      </c>
      <c r="H16" s="891">
        <v>0</v>
      </c>
      <c r="I16" s="891">
        <v>0</v>
      </c>
      <c r="J16" s="891">
        <v>2</v>
      </c>
      <c r="K16" s="985">
        <v>115690</v>
      </c>
      <c r="L16" s="988" t="s">
        <v>823</v>
      </c>
    </row>
    <row r="17" spans="1:12" s="14" customFormat="1" ht="20.25" customHeight="1">
      <c r="A17" s="369" t="s">
        <v>824</v>
      </c>
      <c r="B17" s="983">
        <v>465000</v>
      </c>
      <c r="C17" s="891">
        <v>243000</v>
      </c>
      <c r="D17" s="891">
        <v>900</v>
      </c>
      <c r="E17" s="891">
        <v>2</v>
      </c>
      <c r="F17" s="891">
        <v>2</v>
      </c>
      <c r="G17" s="891">
        <v>2</v>
      </c>
      <c r="H17" s="891">
        <v>0</v>
      </c>
      <c r="I17" s="891">
        <v>1</v>
      </c>
      <c r="J17" s="891">
        <v>2</v>
      </c>
      <c r="K17" s="985">
        <v>524870</v>
      </c>
      <c r="L17" s="988" t="s">
        <v>825</v>
      </c>
    </row>
    <row r="18" spans="1:12" s="14" customFormat="1" ht="20.25" customHeight="1">
      <c r="A18" s="369" t="s">
        <v>826</v>
      </c>
      <c r="B18" s="983">
        <v>143110</v>
      </c>
      <c r="C18" s="891">
        <v>25000</v>
      </c>
      <c r="D18" s="891">
        <v>250</v>
      </c>
      <c r="E18" s="891">
        <v>1</v>
      </c>
      <c r="F18" s="891">
        <v>1</v>
      </c>
      <c r="G18" s="891">
        <v>3</v>
      </c>
      <c r="H18" s="891">
        <v>0</v>
      </c>
      <c r="I18" s="891">
        <v>1</v>
      </c>
      <c r="J18" s="891">
        <v>3</v>
      </c>
      <c r="K18" s="985">
        <v>58370</v>
      </c>
      <c r="L18" s="988" t="s">
        <v>827</v>
      </c>
    </row>
    <row r="19" spans="1:12" s="14" customFormat="1" ht="20.25" customHeight="1">
      <c r="A19" s="369" t="s">
        <v>828</v>
      </c>
      <c r="B19" s="983">
        <v>99174</v>
      </c>
      <c r="C19" s="891">
        <v>25000</v>
      </c>
      <c r="D19" s="891">
        <v>250</v>
      </c>
      <c r="E19" s="891">
        <v>1</v>
      </c>
      <c r="F19" s="891">
        <v>2</v>
      </c>
      <c r="G19" s="891">
        <v>1</v>
      </c>
      <c r="H19" s="891">
        <v>0</v>
      </c>
      <c r="I19" s="891">
        <v>1</v>
      </c>
      <c r="J19" s="891">
        <v>2</v>
      </c>
      <c r="K19" s="985">
        <v>89210</v>
      </c>
      <c r="L19" s="988" t="s">
        <v>829</v>
      </c>
    </row>
    <row r="20" spans="1:12" s="14" customFormat="1" ht="20.25" customHeight="1">
      <c r="A20" s="369" t="s">
        <v>830</v>
      </c>
      <c r="B20" s="983">
        <v>107400</v>
      </c>
      <c r="C20" s="891">
        <v>28000</v>
      </c>
      <c r="D20" s="891">
        <v>560</v>
      </c>
      <c r="E20" s="891">
        <v>1</v>
      </c>
      <c r="F20" s="891">
        <v>2</v>
      </c>
      <c r="G20" s="891">
        <v>4</v>
      </c>
      <c r="H20" s="891">
        <v>0</v>
      </c>
      <c r="I20" s="891">
        <v>1</v>
      </c>
      <c r="J20" s="891">
        <v>4</v>
      </c>
      <c r="K20" s="985">
        <v>366510</v>
      </c>
      <c r="L20" s="988" t="s">
        <v>831</v>
      </c>
    </row>
    <row r="21" spans="1:12" s="14" customFormat="1" ht="20.25" customHeight="1">
      <c r="A21" s="369" t="s">
        <v>832</v>
      </c>
      <c r="B21" s="983">
        <v>251204</v>
      </c>
      <c r="C21" s="891">
        <v>160000</v>
      </c>
      <c r="D21" s="891">
        <v>800</v>
      </c>
      <c r="E21" s="891">
        <v>1</v>
      </c>
      <c r="F21" s="891">
        <v>1</v>
      </c>
      <c r="G21" s="891">
        <v>2</v>
      </c>
      <c r="H21" s="891">
        <v>0</v>
      </c>
      <c r="I21" s="891">
        <v>1</v>
      </c>
      <c r="J21" s="891">
        <v>2</v>
      </c>
      <c r="K21" s="985">
        <v>203100</v>
      </c>
      <c r="L21" s="988" t="s">
        <v>833</v>
      </c>
    </row>
    <row r="22" spans="1:12" s="14" customFormat="1" ht="20.25" customHeight="1">
      <c r="A22" s="369" t="s">
        <v>834</v>
      </c>
      <c r="B22" s="983">
        <v>307439</v>
      </c>
      <c r="C22" s="891">
        <v>97500</v>
      </c>
      <c r="D22" s="891">
        <v>650</v>
      </c>
      <c r="E22" s="891">
        <v>1</v>
      </c>
      <c r="F22" s="891">
        <v>1</v>
      </c>
      <c r="G22" s="891">
        <v>1</v>
      </c>
      <c r="H22" s="891">
        <v>0</v>
      </c>
      <c r="I22" s="891">
        <v>1</v>
      </c>
      <c r="J22" s="891">
        <v>2</v>
      </c>
      <c r="K22" s="985">
        <v>21500</v>
      </c>
      <c r="L22" s="988" t="s">
        <v>835</v>
      </c>
    </row>
    <row r="23" spans="1:12" s="14" customFormat="1" ht="20.25" customHeight="1">
      <c r="A23" s="373" t="s">
        <v>836</v>
      </c>
      <c r="B23" s="990">
        <v>9000</v>
      </c>
      <c r="C23" s="897">
        <v>9000</v>
      </c>
      <c r="D23" s="897">
        <v>300</v>
      </c>
      <c r="E23" s="897">
        <v>1</v>
      </c>
      <c r="F23" s="897">
        <v>1</v>
      </c>
      <c r="G23" s="897">
        <v>3</v>
      </c>
      <c r="H23" s="897">
        <v>0</v>
      </c>
      <c r="I23" s="897">
        <v>1</v>
      </c>
      <c r="J23" s="897">
        <v>1</v>
      </c>
      <c r="K23" s="991">
        <v>23730</v>
      </c>
      <c r="L23" s="992" t="s">
        <v>837</v>
      </c>
    </row>
    <row r="24" spans="1:7" s="34" customFormat="1" ht="15.75" customHeight="1">
      <c r="A24" s="69" t="s">
        <v>1263</v>
      </c>
      <c r="B24" s="69"/>
      <c r="G24" s="69" t="s">
        <v>1264</v>
      </c>
    </row>
    <row r="25" spans="1:19" s="326" customFormat="1" ht="15.75" customHeight="1">
      <c r="A25" s="325" t="s">
        <v>1270</v>
      </c>
      <c r="B25" s="325"/>
      <c r="C25" s="325"/>
      <c r="D25" s="325"/>
      <c r="E25" s="325"/>
      <c r="F25" s="325"/>
      <c r="G25" s="325" t="s">
        <v>1274</v>
      </c>
      <c r="I25" s="325"/>
      <c r="J25" s="325"/>
      <c r="K25" s="325"/>
      <c r="M25" s="325"/>
      <c r="N25" s="325"/>
      <c r="O25" s="325"/>
      <c r="P25" s="325"/>
      <c r="Q25" s="325"/>
      <c r="R25" s="325"/>
      <c r="S25" s="325"/>
    </row>
    <row r="26" s="34" customFormat="1" ht="15.75" customHeight="1">
      <c r="A26" s="34" t="s">
        <v>840</v>
      </c>
    </row>
  </sheetData>
  <sheetProtection/>
  <mergeCells count="6">
    <mergeCell ref="C4:D4"/>
    <mergeCell ref="E4:J4"/>
    <mergeCell ref="A1:L1"/>
    <mergeCell ref="A2:B2"/>
    <mergeCell ref="C3:D3"/>
    <mergeCell ref="E3:J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C000"/>
  </sheetPr>
  <dimension ref="A1:V22"/>
  <sheetViews>
    <sheetView zoomScale="83" zoomScaleNormal="83" zoomScalePageLayoutView="0" workbookViewId="0" topLeftCell="A1">
      <pane xSplit="1" ySplit="6" topLeftCell="B7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A1" sqref="A1:N1"/>
    </sheetView>
  </sheetViews>
  <sheetFormatPr defaultColWidth="8.88671875" defaultRowHeight="13.5"/>
  <cols>
    <col min="1" max="1" width="8.88671875" style="14" customWidth="1"/>
    <col min="2" max="3" width="9.88671875" style="14" customWidth="1"/>
    <col min="4" max="13" width="9.4453125" style="14" customWidth="1"/>
    <col min="14" max="14" width="10.6640625" style="14" customWidth="1"/>
    <col min="15" max="16384" width="8.88671875" style="14" customWidth="1"/>
  </cols>
  <sheetData>
    <row r="1" spans="1:14" ht="26.25" customHeight="1">
      <c r="A1" s="1184" t="s">
        <v>1255</v>
      </c>
      <c r="B1" s="1184"/>
      <c r="C1" s="1184"/>
      <c r="D1" s="1184"/>
      <c r="E1" s="1184"/>
      <c r="F1" s="1184"/>
      <c r="G1" s="1184"/>
      <c r="H1" s="1184"/>
      <c r="I1" s="1184"/>
      <c r="J1" s="1184"/>
      <c r="K1" s="1184"/>
      <c r="L1" s="1184"/>
      <c r="M1" s="1184"/>
      <c r="N1" s="1184"/>
    </row>
    <row r="2" spans="1:14" ht="18" customHeight="1">
      <c r="A2" s="42" t="s">
        <v>927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62" t="s">
        <v>928</v>
      </c>
    </row>
    <row r="3" spans="1:14" ht="15.75" customHeight="1">
      <c r="A3" s="1114" t="s">
        <v>1078</v>
      </c>
      <c r="B3" s="1112" t="s">
        <v>1072</v>
      </c>
      <c r="C3" s="1108"/>
      <c r="D3" s="1112" t="s">
        <v>1073</v>
      </c>
      <c r="E3" s="1108"/>
      <c r="F3" s="1112" t="s">
        <v>1074</v>
      </c>
      <c r="G3" s="1108"/>
      <c r="H3" s="1106" t="s">
        <v>1075</v>
      </c>
      <c r="I3" s="1108"/>
      <c r="J3" s="1106" t="s">
        <v>1076</v>
      </c>
      <c r="K3" s="1108"/>
      <c r="L3" s="1106" t="s">
        <v>1077</v>
      </c>
      <c r="M3" s="1108"/>
      <c r="N3" s="1106" t="s">
        <v>1085</v>
      </c>
    </row>
    <row r="4" spans="1:14" ht="15.75" customHeight="1">
      <c r="A4" s="1115"/>
      <c r="B4" s="1118" t="s">
        <v>1079</v>
      </c>
      <c r="C4" s="1120"/>
      <c r="D4" s="1215" t="s">
        <v>1080</v>
      </c>
      <c r="E4" s="1120"/>
      <c r="F4" s="1215" t="s">
        <v>1081</v>
      </c>
      <c r="G4" s="1120"/>
      <c r="H4" s="1118" t="s">
        <v>1082</v>
      </c>
      <c r="I4" s="1120"/>
      <c r="J4" s="1118" t="s">
        <v>1083</v>
      </c>
      <c r="K4" s="1120"/>
      <c r="L4" s="1118" t="s">
        <v>1084</v>
      </c>
      <c r="M4" s="1120"/>
      <c r="N4" s="1117"/>
    </row>
    <row r="5" spans="1:14" ht="15.75" customHeight="1">
      <c r="A5" s="1115"/>
      <c r="B5" s="54" t="s">
        <v>1086</v>
      </c>
      <c r="C5" s="54" t="s">
        <v>1087</v>
      </c>
      <c r="D5" s="54" t="s">
        <v>1086</v>
      </c>
      <c r="E5" s="54" t="s">
        <v>1087</v>
      </c>
      <c r="F5" s="54" t="s">
        <v>1086</v>
      </c>
      <c r="G5" s="54" t="s">
        <v>1087</v>
      </c>
      <c r="H5" s="54" t="s">
        <v>1086</v>
      </c>
      <c r="I5" s="54" t="s">
        <v>1087</v>
      </c>
      <c r="J5" s="54" t="s">
        <v>1086</v>
      </c>
      <c r="K5" s="54" t="s">
        <v>1087</v>
      </c>
      <c r="L5" s="54" t="s">
        <v>1086</v>
      </c>
      <c r="M5" s="54" t="s">
        <v>1087</v>
      </c>
      <c r="N5" s="1117"/>
    </row>
    <row r="6" spans="1:14" ht="15.75" customHeight="1">
      <c r="A6" s="1116"/>
      <c r="B6" s="24" t="s">
        <v>1088</v>
      </c>
      <c r="C6" s="24" t="s">
        <v>1089</v>
      </c>
      <c r="D6" s="24" t="s">
        <v>1088</v>
      </c>
      <c r="E6" s="24" t="s">
        <v>1089</v>
      </c>
      <c r="F6" s="24" t="s">
        <v>1088</v>
      </c>
      <c r="G6" s="24" t="s">
        <v>1089</v>
      </c>
      <c r="H6" s="24" t="s">
        <v>1088</v>
      </c>
      <c r="I6" s="24" t="s">
        <v>1089</v>
      </c>
      <c r="J6" s="24" t="s">
        <v>1088</v>
      </c>
      <c r="K6" s="24" t="s">
        <v>1089</v>
      </c>
      <c r="L6" s="24" t="s">
        <v>1088</v>
      </c>
      <c r="M6" s="24" t="s">
        <v>1089</v>
      </c>
      <c r="N6" s="1118"/>
    </row>
    <row r="7" spans="1:14" ht="21.75" customHeight="1">
      <c r="A7" s="205" t="s">
        <v>1419</v>
      </c>
      <c r="B7" s="72">
        <f aca="true" t="shared" si="0" ref="B7:C9">SUM(D7,F7,H7,J7,L7)</f>
        <v>29</v>
      </c>
      <c r="C7" s="72">
        <f t="shared" si="0"/>
        <v>3818</v>
      </c>
      <c r="D7" s="82">
        <v>6</v>
      </c>
      <c r="E7" s="82">
        <v>1888</v>
      </c>
      <c r="F7" s="82">
        <v>3</v>
      </c>
      <c r="G7" s="82">
        <v>309</v>
      </c>
      <c r="H7" s="82">
        <v>14</v>
      </c>
      <c r="I7" s="82">
        <v>1264</v>
      </c>
      <c r="J7" s="82">
        <v>6</v>
      </c>
      <c r="K7" s="82">
        <v>357</v>
      </c>
      <c r="L7" s="218">
        <v>0</v>
      </c>
      <c r="M7" s="122">
        <v>0</v>
      </c>
      <c r="N7" s="114" t="s">
        <v>1419</v>
      </c>
    </row>
    <row r="8" spans="1:14" s="105" customFormat="1" ht="21.75" customHeight="1">
      <c r="A8" s="206" t="s">
        <v>1415</v>
      </c>
      <c r="B8" s="72">
        <f t="shared" si="0"/>
        <v>29</v>
      </c>
      <c r="C8" s="72">
        <f t="shared" si="0"/>
        <v>3800</v>
      </c>
      <c r="D8" s="218">
        <v>6</v>
      </c>
      <c r="E8" s="218">
        <v>1870</v>
      </c>
      <c r="F8" s="218">
        <v>3</v>
      </c>
      <c r="G8" s="218">
        <v>309</v>
      </c>
      <c r="H8" s="218">
        <v>14</v>
      </c>
      <c r="I8" s="218">
        <v>1264</v>
      </c>
      <c r="J8" s="218">
        <v>6</v>
      </c>
      <c r="K8" s="218">
        <v>357</v>
      </c>
      <c r="L8" s="218">
        <v>0</v>
      </c>
      <c r="M8" s="218">
        <v>0</v>
      </c>
      <c r="N8" s="207" t="s">
        <v>1415</v>
      </c>
    </row>
    <row r="9" spans="1:14" s="105" customFormat="1" ht="21.75" customHeight="1">
      <c r="A9" s="206" t="s">
        <v>1416</v>
      </c>
      <c r="B9" s="72">
        <f t="shared" si="0"/>
        <v>29</v>
      </c>
      <c r="C9" s="72">
        <f t="shared" si="0"/>
        <v>3800</v>
      </c>
      <c r="D9" s="218">
        <v>6</v>
      </c>
      <c r="E9" s="218">
        <v>1870</v>
      </c>
      <c r="F9" s="218">
        <v>3</v>
      </c>
      <c r="G9" s="218">
        <v>309</v>
      </c>
      <c r="H9" s="218">
        <v>14</v>
      </c>
      <c r="I9" s="218">
        <v>1264</v>
      </c>
      <c r="J9" s="218">
        <v>6</v>
      </c>
      <c r="K9" s="218">
        <v>357</v>
      </c>
      <c r="L9" s="218">
        <v>0</v>
      </c>
      <c r="M9" s="218">
        <v>0</v>
      </c>
      <c r="N9" s="207" t="s">
        <v>1416</v>
      </c>
    </row>
    <row r="10" spans="1:14" s="105" customFormat="1" ht="21.75" customHeight="1">
      <c r="A10" s="206" t="s">
        <v>445</v>
      </c>
      <c r="B10" s="72">
        <v>29</v>
      </c>
      <c r="C10" s="72">
        <v>3800</v>
      </c>
      <c r="D10" s="218">
        <v>6</v>
      </c>
      <c r="E10" s="218">
        <v>1870</v>
      </c>
      <c r="F10" s="218">
        <v>3</v>
      </c>
      <c r="G10" s="218">
        <v>309</v>
      </c>
      <c r="H10" s="218">
        <v>14</v>
      </c>
      <c r="I10" s="218">
        <v>1264</v>
      </c>
      <c r="J10" s="218">
        <v>6</v>
      </c>
      <c r="K10" s="218">
        <v>357</v>
      </c>
      <c r="L10" s="218">
        <v>0</v>
      </c>
      <c r="M10" s="218">
        <v>0</v>
      </c>
      <c r="N10" s="207" t="s">
        <v>50</v>
      </c>
    </row>
    <row r="11" spans="1:14" s="123" customFormat="1" ht="21.75" customHeight="1">
      <c r="A11" s="305" t="s">
        <v>886</v>
      </c>
      <c r="B11" s="662">
        <v>35</v>
      </c>
      <c r="C11" s="663">
        <v>4105</v>
      </c>
      <c r="D11" s="664">
        <v>6</v>
      </c>
      <c r="E11" s="664">
        <v>1866</v>
      </c>
      <c r="F11" s="664">
        <v>3</v>
      </c>
      <c r="G11" s="664">
        <v>309</v>
      </c>
      <c r="H11" s="664">
        <v>15</v>
      </c>
      <c r="I11" s="664">
        <v>1300</v>
      </c>
      <c r="J11" s="664">
        <v>6</v>
      </c>
      <c r="K11" s="664">
        <v>357</v>
      </c>
      <c r="L11" s="1000">
        <v>0</v>
      </c>
      <c r="M11" s="1001">
        <v>0</v>
      </c>
      <c r="N11" s="310" t="s">
        <v>886</v>
      </c>
    </row>
    <row r="12" spans="1:14" ht="10.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22" ht="26.25" customHeight="1">
      <c r="A13" s="1114" t="s">
        <v>1417</v>
      </c>
      <c r="B13" s="1305" t="s">
        <v>803</v>
      </c>
      <c r="C13" s="1306"/>
      <c r="D13" s="1305" t="s">
        <v>804</v>
      </c>
      <c r="E13" s="1306"/>
      <c r="F13" s="1200" t="s">
        <v>1266</v>
      </c>
      <c r="G13" s="1201"/>
      <c r="H13" s="1201"/>
      <c r="I13" s="1201"/>
      <c r="J13" s="1201"/>
      <c r="K13" s="1201"/>
      <c r="L13" s="1202"/>
      <c r="M13" s="1264" t="s">
        <v>805</v>
      </c>
      <c r="N13" s="1266"/>
      <c r="O13" s="1265"/>
      <c r="P13" s="1106" t="s">
        <v>1418</v>
      </c>
      <c r="Q13" s="21"/>
      <c r="R13" s="31"/>
      <c r="S13" s="31"/>
      <c r="T13" s="31"/>
      <c r="U13" s="31"/>
      <c r="V13" s="31"/>
    </row>
    <row r="14" spans="1:22" ht="15.75" customHeight="1">
      <c r="A14" s="1115"/>
      <c r="B14" s="54" t="s">
        <v>1086</v>
      </c>
      <c r="C14" s="54" t="s">
        <v>1087</v>
      </c>
      <c r="D14" s="54" t="s">
        <v>1086</v>
      </c>
      <c r="E14" s="54" t="s">
        <v>1087</v>
      </c>
      <c r="F14" s="60" t="s">
        <v>1073</v>
      </c>
      <c r="G14" s="60" t="s">
        <v>1074</v>
      </c>
      <c r="H14" s="33" t="s">
        <v>1075</v>
      </c>
      <c r="I14" s="33" t="s">
        <v>1076</v>
      </c>
      <c r="J14" s="33" t="s">
        <v>1077</v>
      </c>
      <c r="K14" s="1307" t="s">
        <v>803</v>
      </c>
      <c r="L14" s="1307" t="s">
        <v>804</v>
      </c>
      <c r="M14" s="1307" t="s">
        <v>806</v>
      </c>
      <c r="N14" s="1307" t="s">
        <v>807</v>
      </c>
      <c r="O14" s="1307" t="s">
        <v>808</v>
      </c>
      <c r="P14" s="1117"/>
      <c r="Q14" s="21"/>
      <c r="R14" s="31"/>
      <c r="S14" s="31"/>
      <c r="T14" s="31"/>
      <c r="U14" s="31"/>
      <c r="V14" s="31"/>
    </row>
    <row r="15" spans="1:22" ht="15.75" customHeight="1">
      <c r="A15" s="1116"/>
      <c r="B15" s="24" t="s">
        <v>549</v>
      </c>
      <c r="C15" s="24" t="s">
        <v>809</v>
      </c>
      <c r="D15" s="24" t="s">
        <v>549</v>
      </c>
      <c r="E15" s="24" t="s">
        <v>809</v>
      </c>
      <c r="F15" s="56" t="s">
        <v>810</v>
      </c>
      <c r="G15" s="56" t="s">
        <v>811</v>
      </c>
      <c r="H15" s="24" t="s">
        <v>812</v>
      </c>
      <c r="I15" s="24" t="s">
        <v>813</v>
      </c>
      <c r="J15" s="24" t="s">
        <v>814</v>
      </c>
      <c r="K15" s="1282"/>
      <c r="L15" s="1282"/>
      <c r="M15" s="1282"/>
      <c r="N15" s="1282"/>
      <c r="O15" s="1282"/>
      <c r="P15" s="1118"/>
      <c r="Q15" s="21"/>
      <c r="R15" s="31"/>
      <c r="S15" s="31"/>
      <c r="T15" s="31"/>
      <c r="U15" s="31"/>
      <c r="V15" s="31"/>
    </row>
    <row r="16" spans="1:22" ht="21.75" customHeight="1">
      <c r="A16" s="206" t="s">
        <v>1419</v>
      </c>
      <c r="B16" s="204">
        <v>0</v>
      </c>
      <c r="C16" s="204">
        <v>0</v>
      </c>
      <c r="D16" s="204">
        <v>0</v>
      </c>
      <c r="E16" s="204">
        <v>0</v>
      </c>
      <c r="F16" s="220">
        <v>67.9</v>
      </c>
      <c r="G16" s="254">
        <v>75.4</v>
      </c>
      <c r="H16" s="220">
        <v>68.9</v>
      </c>
      <c r="I16" s="220">
        <v>48.9</v>
      </c>
      <c r="J16" s="255" t="s">
        <v>1265</v>
      </c>
      <c r="K16" s="204">
        <v>0</v>
      </c>
      <c r="L16" s="204">
        <v>0</v>
      </c>
      <c r="M16" s="256">
        <v>84024</v>
      </c>
      <c r="N16" s="204">
        <v>0</v>
      </c>
      <c r="O16" s="204">
        <v>0</v>
      </c>
      <c r="P16" s="207" t="s">
        <v>1419</v>
      </c>
      <c r="Q16" s="215"/>
      <c r="R16" s="220"/>
      <c r="S16" s="220"/>
      <c r="T16" s="220"/>
      <c r="U16" s="220"/>
      <c r="V16" s="220"/>
    </row>
    <row r="17" spans="1:22" s="105" customFormat="1" ht="21.75" customHeight="1">
      <c r="A17" s="206" t="s">
        <v>1415</v>
      </c>
      <c r="B17" s="204">
        <v>0</v>
      </c>
      <c r="C17" s="204">
        <v>0</v>
      </c>
      <c r="D17" s="204">
        <v>0</v>
      </c>
      <c r="E17" s="204">
        <v>0</v>
      </c>
      <c r="F17" s="257">
        <v>68.7</v>
      </c>
      <c r="G17" s="257">
        <v>76.2</v>
      </c>
      <c r="H17" s="257">
        <v>70.1</v>
      </c>
      <c r="I17" s="257">
        <v>47.5</v>
      </c>
      <c r="J17" s="257" t="s">
        <v>1265</v>
      </c>
      <c r="K17" s="204">
        <v>0</v>
      </c>
      <c r="L17" s="204">
        <v>0</v>
      </c>
      <c r="M17" s="218">
        <v>62525</v>
      </c>
      <c r="N17" s="204">
        <v>0</v>
      </c>
      <c r="O17" s="204">
        <v>0</v>
      </c>
      <c r="P17" s="207" t="s">
        <v>1415</v>
      </c>
      <c r="Q17" s="215"/>
      <c r="R17" s="220"/>
      <c r="S17" s="220"/>
      <c r="T17" s="220"/>
      <c r="U17" s="220"/>
      <c r="V17" s="220"/>
    </row>
    <row r="18" spans="1:22" s="105" customFormat="1" ht="21.75" customHeight="1">
      <c r="A18" s="206" t="s">
        <v>1416</v>
      </c>
      <c r="B18" s="204">
        <v>0</v>
      </c>
      <c r="C18" s="204">
        <v>0</v>
      </c>
      <c r="D18" s="204">
        <v>0</v>
      </c>
      <c r="E18" s="204">
        <v>0</v>
      </c>
      <c r="F18" s="257">
        <v>79.8</v>
      </c>
      <c r="G18" s="257">
        <v>69.2</v>
      </c>
      <c r="H18" s="257">
        <v>72.7</v>
      </c>
      <c r="I18" s="257">
        <v>44.2</v>
      </c>
      <c r="J18" s="257" t="s">
        <v>1265</v>
      </c>
      <c r="K18" s="204">
        <v>0</v>
      </c>
      <c r="L18" s="204">
        <v>0</v>
      </c>
      <c r="M18" s="258">
        <v>65080</v>
      </c>
      <c r="N18" s="204">
        <v>0</v>
      </c>
      <c r="O18" s="204">
        <v>0</v>
      </c>
      <c r="P18" s="207" t="s">
        <v>1416</v>
      </c>
      <c r="Q18" s="215"/>
      <c r="R18" s="220"/>
      <c r="S18" s="220"/>
      <c r="T18" s="220"/>
      <c r="U18" s="220"/>
      <c r="V18" s="220"/>
    </row>
    <row r="19" spans="1:22" s="105" customFormat="1" ht="21.75" customHeight="1">
      <c r="A19" s="206" t="s">
        <v>445</v>
      </c>
      <c r="B19" s="203">
        <v>6</v>
      </c>
      <c r="C19" s="203">
        <v>316</v>
      </c>
      <c r="D19" s="203">
        <v>6</v>
      </c>
      <c r="E19" s="203">
        <v>520</v>
      </c>
      <c r="F19" s="257">
        <v>82.2</v>
      </c>
      <c r="G19" s="257">
        <v>76.6</v>
      </c>
      <c r="H19" s="257">
        <v>77.9</v>
      </c>
      <c r="I19" s="257">
        <v>56.4</v>
      </c>
      <c r="J19" s="257" t="s">
        <v>932</v>
      </c>
      <c r="K19" s="335">
        <v>44.1</v>
      </c>
      <c r="L19" s="335">
        <v>60.3</v>
      </c>
      <c r="M19" s="258">
        <v>126911</v>
      </c>
      <c r="N19" s="203">
        <v>82180</v>
      </c>
      <c r="O19" s="203">
        <v>44731</v>
      </c>
      <c r="P19" s="207" t="s">
        <v>50</v>
      </c>
      <c r="Q19" s="215"/>
      <c r="R19" s="220"/>
      <c r="S19" s="220"/>
      <c r="T19" s="220"/>
      <c r="U19" s="220"/>
      <c r="V19" s="220"/>
    </row>
    <row r="20" spans="1:22" s="123" customFormat="1" ht="21.75" customHeight="1">
      <c r="A20" s="329" t="s">
        <v>417</v>
      </c>
      <c r="B20" s="1002">
        <v>5</v>
      </c>
      <c r="C20" s="1003">
        <v>273</v>
      </c>
      <c r="D20" s="1003">
        <v>7</v>
      </c>
      <c r="E20" s="1003">
        <v>565</v>
      </c>
      <c r="F20" s="1004">
        <v>80.8</v>
      </c>
      <c r="G20" s="1004">
        <v>73.8</v>
      </c>
      <c r="H20" s="1005">
        <v>82</v>
      </c>
      <c r="I20" s="1004">
        <v>63.1</v>
      </c>
      <c r="J20" s="999">
        <v>0</v>
      </c>
      <c r="K20" s="1004">
        <v>36.5</v>
      </c>
      <c r="L20" s="1004">
        <v>60.4</v>
      </c>
      <c r="M20" s="1006">
        <f>N20+O20</f>
        <v>142553</v>
      </c>
      <c r="N20" s="1000">
        <v>93339</v>
      </c>
      <c r="O20" s="1001">
        <v>49214</v>
      </c>
      <c r="P20" s="328" t="s">
        <v>417</v>
      </c>
      <c r="Q20" s="259"/>
      <c r="R20" s="260"/>
      <c r="S20" s="260"/>
      <c r="T20" s="260"/>
      <c r="U20" s="260"/>
      <c r="V20" s="260"/>
    </row>
    <row r="21" spans="1:16" ht="23.25" customHeight="1">
      <c r="A21" s="1308" t="s">
        <v>401</v>
      </c>
      <c r="B21" s="1308"/>
      <c r="C21" s="1308"/>
      <c r="D21" s="1308"/>
      <c r="E21" s="1308"/>
      <c r="F21" s="1308"/>
      <c r="G21" s="1308"/>
      <c r="H21" s="1308"/>
      <c r="I21" s="1308"/>
      <c r="J21" s="35" t="s">
        <v>402</v>
      </c>
      <c r="K21" s="37"/>
      <c r="L21" s="35"/>
      <c r="M21" s="70"/>
      <c r="N21" s="70"/>
      <c r="O21" s="70"/>
      <c r="P21" s="70"/>
    </row>
    <row r="22" ht="12.75">
      <c r="A22" s="14" t="s">
        <v>400</v>
      </c>
    </row>
  </sheetData>
  <sheetProtection/>
  <mergeCells count="27">
    <mergeCell ref="A21:I21"/>
    <mergeCell ref="J4:K4"/>
    <mergeCell ref="L4:M4"/>
    <mergeCell ref="B4:C4"/>
    <mergeCell ref="D4:E4"/>
    <mergeCell ref="F4:G4"/>
    <mergeCell ref="H4:I4"/>
    <mergeCell ref="O14:O15"/>
    <mergeCell ref="B13:C13"/>
    <mergeCell ref="A1:N1"/>
    <mergeCell ref="B3:C3"/>
    <mergeCell ref="D3:E3"/>
    <mergeCell ref="F3:G3"/>
    <mergeCell ref="H3:I3"/>
    <mergeCell ref="J3:K3"/>
    <mergeCell ref="L3:M3"/>
    <mergeCell ref="A3:A6"/>
    <mergeCell ref="N3:N6"/>
    <mergeCell ref="P13:P15"/>
    <mergeCell ref="A13:A15"/>
    <mergeCell ref="D13:E13"/>
    <mergeCell ref="F13:L13"/>
    <mergeCell ref="M13:O13"/>
    <mergeCell ref="K14:K15"/>
    <mergeCell ref="L14:L15"/>
    <mergeCell ref="M14:M15"/>
    <mergeCell ref="N14:N1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C000"/>
  </sheetPr>
  <dimension ref="A1:K21"/>
  <sheetViews>
    <sheetView showZeros="0" zoomScalePageLayoutView="0" workbookViewId="0" topLeftCell="A1">
      <pane xSplit="1" ySplit="6" topLeftCell="B7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A1" sqref="A1:K1"/>
    </sheetView>
  </sheetViews>
  <sheetFormatPr defaultColWidth="8.88671875" defaultRowHeight="13.5"/>
  <cols>
    <col min="1" max="2" width="8.88671875" style="14" customWidth="1"/>
    <col min="3" max="3" width="10.4453125" style="14" bestFit="1" customWidth="1"/>
    <col min="4" max="4" width="9.99609375" style="14" bestFit="1" customWidth="1"/>
    <col min="5" max="5" width="11.77734375" style="14" customWidth="1"/>
    <col min="6" max="6" width="12.77734375" style="14" customWidth="1"/>
    <col min="7" max="7" width="10.5546875" style="14" bestFit="1" customWidth="1"/>
    <col min="8" max="8" width="11.6640625" style="14" bestFit="1" customWidth="1"/>
    <col min="9" max="11" width="11.99609375" style="14" customWidth="1"/>
    <col min="12" max="16384" width="8.88671875" style="14" customWidth="1"/>
  </cols>
  <sheetData>
    <row r="1" spans="1:11" ht="24.75" customHeight="1">
      <c r="A1" s="1110" t="s">
        <v>1256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</row>
    <row r="2" spans="1:11" ht="14.25" customHeight="1">
      <c r="A2" s="201" t="s">
        <v>422</v>
      </c>
      <c r="B2" s="42"/>
      <c r="C2" s="37"/>
      <c r="D2" s="37"/>
      <c r="E2" s="37"/>
      <c r="F2" s="37"/>
      <c r="G2" s="37"/>
      <c r="H2" s="37"/>
      <c r="J2" s="62"/>
      <c r="K2" s="62" t="s">
        <v>423</v>
      </c>
    </row>
    <row r="3" spans="1:11" ht="15.75" customHeight="1">
      <c r="A3" s="1114" t="s">
        <v>1278</v>
      </c>
      <c r="B3" s="1109" t="s">
        <v>424</v>
      </c>
      <c r="C3" s="1107"/>
      <c r="D3" s="1107"/>
      <c r="E3" s="1107"/>
      <c r="F3" s="1107"/>
      <c r="G3" s="1107"/>
      <c r="H3" s="1108"/>
      <c r="I3" s="22" t="s">
        <v>425</v>
      </c>
      <c r="J3" s="67" t="s">
        <v>426</v>
      </c>
      <c r="K3" s="1106" t="s">
        <v>434</v>
      </c>
    </row>
    <row r="4" spans="1:11" ht="15.75" customHeight="1">
      <c r="A4" s="1115"/>
      <c r="B4" s="60"/>
      <c r="C4" s="22" t="s">
        <v>428</v>
      </c>
      <c r="D4" s="54" t="s">
        <v>429</v>
      </c>
      <c r="E4" s="54" t="s">
        <v>430</v>
      </c>
      <c r="F4" s="54" t="s">
        <v>431</v>
      </c>
      <c r="G4" s="54" t="s">
        <v>432</v>
      </c>
      <c r="H4" s="54" t="s">
        <v>433</v>
      </c>
      <c r="I4" s="33"/>
      <c r="J4" s="20"/>
      <c r="K4" s="1117"/>
    </row>
    <row r="5" spans="1:11" ht="15.75" customHeight="1">
      <c r="A5" s="1115"/>
      <c r="B5" s="33"/>
      <c r="C5" s="33" t="s">
        <v>435</v>
      </c>
      <c r="D5" s="33" t="s">
        <v>436</v>
      </c>
      <c r="E5" s="33" t="s">
        <v>437</v>
      </c>
      <c r="F5" s="33" t="s">
        <v>438</v>
      </c>
      <c r="G5" s="79" t="s">
        <v>439</v>
      </c>
      <c r="H5" s="33"/>
      <c r="I5" s="33" t="s">
        <v>440</v>
      </c>
      <c r="J5" s="20" t="s">
        <v>440</v>
      </c>
      <c r="K5" s="1117"/>
    </row>
    <row r="6" spans="1:11" ht="15.75" customHeight="1">
      <c r="A6" s="1116"/>
      <c r="B6" s="24"/>
      <c r="C6" s="24" t="s">
        <v>441</v>
      </c>
      <c r="D6" s="24" t="s">
        <v>441</v>
      </c>
      <c r="E6" s="24" t="s">
        <v>441</v>
      </c>
      <c r="F6" s="24" t="s">
        <v>441</v>
      </c>
      <c r="G6" s="24" t="s">
        <v>441</v>
      </c>
      <c r="H6" s="24" t="s">
        <v>442</v>
      </c>
      <c r="I6" s="24" t="s">
        <v>443</v>
      </c>
      <c r="J6" s="23" t="s">
        <v>444</v>
      </c>
      <c r="K6" s="1118"/>
    </row>
    <row r="7" spans="1:11" ht="21.75" customHeight="1">
      <c r="A7" s="44" t="s">
        <v>1419</v>
      </c>
      <c r="B7" s="31">
        <f>SUM(C7:H7)</f>
        <v>35</v>
      </c>
      <c r="C7" s="26">
        <v>22</v>
      </c>
      <c r="D7" s="26" t="s">
        <v>1265</v>
      </c>
      <c r="E7" s="26" t="s">
        <v>1265</v>
      </c>
      <c r="F7" s="26" t="s">
        <v>1265</v>
      </c>
      <c r="G7" s="26" t="s">
        <v>1265</v>
      </c>
      <c r="H7" s="26">
        <v>13</v>
      </c>
      <c r="I7" s="26">
        <v>332</v>
      </c>
      <c r="J7" s="44">
        <v>110</v>
      </c>
      <c r="K7" s="26" t="s">
        <v>1419</v>
      </c>
    </row>
    <row r="8" spans="1:11" s="105" customFormat="1" ht="21.75" customHeight="1">
      <c r="A8" s="206" t="s">
        <v>1415</v>
      </c>
      <c r="B8" s="31">
        <f>SUM(C8:H8)</f>
        <v>37</v>
      </c>
      <c r="C8" s="218">
        <v>24</v>
      </c>
      <c r="D8" s="26" t="s">
        <v>1265</v>
      </c>
      <c r="E8" s="26" t="s">
        <v>1265</v>
      </c>
      <c r="F8" s="26" t="s">
        <v>1265</v>
      </c>
      <c r="G8" s="26" t="s">
        <v>1265</v>
      </c>
      <c r="H8" s="218">
        <v>13</v>
      </c>
      <c r="I8" s="218">
        <v>322</v>
      </c>
      <c r="J8" s="218">
        <v>110</v>
      </c>
      <c r="K8" s="207" t="s">
        <v>1415</v>
      </c>
    </row>
    <row r="9" spans="1:11" s="219" customFormat="1" ht="21.75" customHeight="1">
      <c r="A9" s="206" t="s">
        <v>1416</v>
      </c>
      <c r="B9" s="31">
        <f>SUM(C9:H9)</f>
        <v>36</v>
      </c>
      <c r="C9" s="218">
        <v>23</v>
      </c>
      <c r="D9" s="26" t="s">
        <v>1265</v>
      </c>
      <c r="E9" s="26" t="s">
        <v>1265</v>
      </c>
      <c r="F9" s="26" t="s">
        <v>1265</v>
      </c>
      <c r="G9" s="218">
        <v>0</v>
      </c>
      <c r="H9" s="218">
        <v>13</v>
      </c>
      <c r="I9" s="218">
        <v>322</v>
      </c>
      <c r="J9" s="218">
        <v>110</v>
      </c>
      <c r="K9" s="207" t="s">
        <v>1416</v>
      </c>
    </row>
    <row r="10" spans="1:11" s="219" customFormat="1" ht="21.75" customHeight="1">
      <c r="A10" s="206" t="s">
        <v>445</v>
      </c>
      <c r="B10" s="31">
        <v>34</v>
      </c>
      <c r="C10" s="218">
        <v>23</v>
      </c>
      <c r="D10" s="26" t="s">
        <v>932</v>
      </c>
      <c r="E10" s="26" t="s">
        <v>932</v>
      </c>
      <c r="F10" s="26" t="s">
        <v>932</v>
      </c>
      <c r="G10" s="218">
        <v>0</v>
      </c>
      <c r="H10" s="218">
        <v>11</v>
      </c>
      <c r="I10" s="218">
        <v>319</v>
      </c>
      <c r="J10" s="218">
        <v>110</v>
      </c>
      <c r="K10" s="207" t="s">
        <v>403</v>
      </c>
    </row>
    <row r="11" spans="1:11" s="202" customFormat="1" ht="21.75" customHeight="1">
      <c r="A11" s="329" t="s">
        <v>930</v>
      </c>
      <c r="B11" s="119">
        <f>SUM(C11:H11)</f>
        <v>34</v>
      </c>
      <c r="C11" s="119">
        <v>23</v>
      </c>
      <c r="D11" s="119">
        <v>0</v>
      </c>
      <c r="E11" s="119">
        <v>0</v>
      </c>
      <c r="F11" s="119">
        <v>0</v>
      </c>
      <c r="G11" s="119">
        <v>0</v>
      </c>
      <c r="H11" s="119">
        <v>11</v>
      </c>
      <c r="I11" s="119">
        <v>328</v>
      </c>
      <c r="J11" s="119">
        <v>111</v>
      </c>
      <c r="K11" s="328" t="s">
        <v>929</v>
      </c>
    </row>
    <row r="12" spans="1:11" ht="9" customHeight="1">
      <c r="A12" s="220"/>
      <c r="B12" s="220"/>
      <c r="C12" s="220"/>
      <c r="D12" s="220"/>
      <c r="E12" s="220"/>
      <c r="F12" s="220"/>
      <c r="G12" s="220"/>
      <c r="H12" s="220"/>
      <c r="I12" s="220"/>
      <c r="J12" s="220"/>
      <c r="K12" s="220"/>
    </row>
    <row r="13" spans="1:11" ht="15" customHeight="1">
      <c r="A13" s="1313" t="s">
        <v>461</v>
      </c>
      <c r="B13" s="1309" t="s">
        <v>462</v>
      </c>
      <c r="C13" s="1310"/>
      <c r="D13" s="1311"/>
      <c r="E13" s="221" t="s">
        <v>463</v>
      </c>
      <c r="F13" s="1312" t="s">
        <v>464</v>
      </c>
      <c r="G13" s="1310"/>
      <c r="H13" s="221" t="s">
        <v>465</v>
      </c>
      <c r="I13" s="1309" t="s">
        <v>434</v>
      </c>
      <c r="J13" s="220"/>
      <c r="K13" s="220"/>
    </row>
    <row r="14" spans="1:11" ht="15" customHeight="1">
      <c r="A14" s="1314"/>
      <c r="B14" s="222"/>
      <c r="C14" s="222" t="s">
        <v>466</v>
      </c>
      <c r="D14" s="222" t="s">
        <v>467</v>
      </c>
      <c r="E14" s="216"/>
      <c r="F14" s="221" t="s">
        <v>468</v>
      </c>
      <c r="G14" s="221" t="s">
        <v>469</v>
      </c>
      <c r="H14" s="223" t="s">
        <v>470</v>
      </c>
      <c r="I14" s="1316"/>
      <c r="J14" s="84"/>
      <c r="K14" s="224"/>
    </row>
    <row r="15" spans="1:11" ht="15" customHeight="1">
      <c r="A15" s="1315"/>
      <c r="B15" s="217"/>
      <c r="C15" s="225" t="s">
        <v>471</v>
      </c>
      <c r="D15" s="225" t="s">
        <v>472</v>
      </c>
      <c r="E15" s="217" t="s">
        <v>473</v>
      </c>
      <c r="F15" s="217" t="s">
        <v>474</v>
      </c>
      <c r="G15" s="217" t="s">
        <v>475</v>
      </c>
      <c r="H15" s="217" t="s">
        <v>476</v>
      </c>
      <c r="I15" s="1317"/>
      <c r="J15" s="83"/>
      <c r="K15" s="83"/>
    </row>
    <row r="16" spans="1:11" ht="21.75" customHeight="1">
      <c r="A16" s="205" t="s">
        <v>1419</v>
      </c>
      <c r="B16" s="207">
        <f>SUM(C16:D16)</f>
        <v>232</v>
      </c>
      <c r="C16" s="114">
        <v>204</v>
      </c>
      <c r="D16" s="114">
        <v>28</v>
      </c>
      <c r="E16" s="114">
        <v>223</v>
      </c>
      <c r="F16" s="114">
        <v>38</v>
      </c>
      <c r="G16" s="114">
        <v>109</v>
      </c>
      <c r="H16" s="205">
        <v>98</v>
      </c>
      <c r="I16" s="114" t="s">
        <v>1419</v>
      </c>
      <c r="J16" s="83"/>
      <c r="K16" s="83"/>
    </row>
    <row r="17" spans="1:11" ht="21.75" customHeight="1">
      <c r="A17" s="206" t="s">
        <v>1415</v>
      </c>
      <c r="B17" s="207">
        <f>SUM(C17:D17)</f>
        <v>223</v>
      </c>
      <c r="C17" s="218">
        <v>201</v>
      </c>
      <c r="D17" s="218">
        <v>22</v>
      </c>
      <c r="E17" s="218">
        <v>223</v>
      </c>
      <c r="F17" s="218">
        <v>38</v>
      </c>
      <c r="G17" s="218">
        <v>109</v>
      </c>
      <c r="H17" s="218">
        <v>84</v>
      </c>
      <c r="I17" s="207" t="s">
        <v>1415</v>
      </c>
      <c r="J17" s="83"/>
      <c r="K17" s="83"/>
    </row>
    <row r="18" spans="1:11" s="134" customFormat="1" ht="21.75" customHeight="1">
      <c r="A18" s="206" t="s">
        <v>1416</v>
      </c>
      <c r="B18" s="207">
        <f>SUM(C18:D18)</f>
        <v>215</v>
      </c>
      <c r="C18" s="116">
        <v>194</v>
      </c>
      <c r="D18" s="116">
        <v>21</v>
      </c>
      <c r="E18" s="116">
        <v>223</v>
      </c>
      <c r="F18" s="116">
        <v>41</v>
      </c>
      <c r="G18" s="116">
        <v>107</v>
      </c>
      <c r="H18" s="122">
        <v>96</v>
      </c>
      <c r="I18" s="207" t="s">
        <v>1416</v>
      </c>
      <c r="J18" s="83"/>
      <c r="K18" s="83"/>
    </row>
    <row r="19" spans="1:11" s="134" customFormat="1" ht="21.75" customHeight="1">
      <c r="A19" s="206" t="s">
        <v>404</v>
      </c>
      <c r="B19" s="207">
        <v>208</v>
      </c>
      <c r="C19" s="116">
        <v>194</v>
      </c>
      <c r="D19" s="116">
        <v>14</v>
      </c>
      <c r="E19" s="116">
        <v>191</v>
      </c>
      <c r="F19" s="116">
        <v>39</v>
      </c>
      <c r="G19" s="116">
        <v>107</v>
      </c>
      <c r="H19" s="116">
        <v>78</v>
      </c>
      <c r="I19" s="207" t="s">
        <v>403</v>
      </c>
      <c r="J19" s="83"/>
      <c r="K19" s="83"/>
    </row>
    <row r="20" spans="1:11" s="202" customFormat="1" ht="21.75" customHeight="1">
      <c r="A20" s="329" t="s">
        <v>929</v>
      </c>
      <c r="B20" s="328">
        <f>SUM(C20:D20)</f>
        <v>190</v>
      </c>
      <c r="C20" s="119">
        <v>172</v>
      </c>
      <c r="D20" s="119">
        <v>18</v>
      </c>
      <c r="E20" s="119">
        <v>191</v>
      </c>
      <c r="F20" s="119">
        <v>42</v>
      </c>
      <c r="G20" s="119">
        <v>106</v>
      </c>
      <c r="H20" s="119">
        <v>59</v>
      </c>
      <c r="I20" s="328" t="s">
        <v>929</v>
      </c>
      <c r="J20" s="209"/>
      <c r="K20" s="209"/>
    </row>
    <row r="21" spans="1:8" s="34" customFormat="1" ht="21" customHeight="1">
      <c r="A21" s="69" t="s">
        <v>841</v>
      </c>
      <c r="B21" s="69"/>
      <c r="C21" s="295"/>
      <c r="D21" s="295"/>
      <c r="E21" s="295"/>
      <c r="F21" s="295"/>
      <c r="H21" s="296" t="s">
        <v>842</v>
      </c>
    </row>
  </sheetData>
  <sheetProtection/>
  <mergeCells count="8">
    <mergeCell ref="B13:D13"/>
    <mergeCell ref="A1:K1"/>
    <mergeCell ref="B3:H3"/>
    <mergeCell ref="F13:G13"/>
    <mergeCell ref="A3:A6"/>
    <mergeCell ref="A13:A15"/>
    <mergeCell ref="K3:K6"/>
    <mergeCell ref="I13:I1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K10"/>
  <sheetViews>
    <sheetView zoomScalePageLayoutView="0" workbookViewId="0" topLeftCell="A1">
      <selection activeCell="A8" sqref="A8:IV8"/>
    </sheetView>
  </sheetViews>
  <sheetFormatPr defaultColWidth="8.88671875" defaultRowHeight="13.5"/>
  <cols>
    <col min="1" max="1" width="8.4453125" style="338" customWidth="1"/>
    <col min="2" max="17" width="6.4453125" style="338" customWidth="1"/>
    <col min="18" max="18" width="11.88671875" style="338" customWidth="1"/>
    <col min="19" max="16384" width="8.88671875" style="338" customWidth="1"/>
  </cols>
  <sheetData>
    <row r="1" spans="1:18" s="336" customFormat="1" ht="39" customHeight="1">
      <c r="A1" s="1141" t="s">
        <v>1494</v>
      </c>
      <c r="B1" s="1141"/>
      <c r="C1" s="1141"/>
      <c r="D1" s="1141"/>
      <c r="E1" s="1141"/>
      <c r="F1" s="1141"/>
      <c r="G1" s="1141"/>
      <c r="H1" s="1141"/>
      <c r="I1" s="1141"/>
      <c r="J1" s="1141"/>
      <c r="K1" s="1141"/>
      <c r="L1" s="1141"/>
      <c r="M1" s="1141"/>
      <c r="N1" s="1141"/>
      <c r="O1" s="1141"/>
      <c r="P1" s="1141"/>
      <c r="Q1" s="1141"/>
      <c r="R1" s="1141"/>
    </row>
    <row r="2" spans="1:37" s="441" customFormat="1" ht="24" customHeight="1">
      <c r="A2" s="442" t="s">
        <v>1498</v>
      </c>
      <c r="O2" s="444"/>
      <c r="P2" s="444"/>
      <c r="Q2" s="444" t="s">
        <v>1499</v>
      </c>
      <c r="R2" s="444"/>
      <c r="AK2" s="443"/>
    </row>
    <row r="3" spans="1:18" ht="21.75" customHeight="1">
      <c r="A3" s="1130" t="s">
        <v>448</v>
      </c>
      <c r="B3" s="1131" t="s">
        <v>449</v>
      </c>
      <c r="C3" s="1132"/>
      <c r="D3" s="1132"/>
      <c r="E3" s="1133"/>
      <c r="F3" s="1131" t="s">
        <v>450</v>
      </c>
      <c r="G3" s="1132"/>
      <c r="H3" s="1132"/>
      <c r="I3" s="1132"/>
      <c r="J3" s="1145"/>
      <c r="K3" s="1145"/>
      <c r="L3" s="1145"/>
      <c r="M3" s="1145"/>
      <c r="N3" s="1131" t="s">
        <v>451</v>
      </c>
      <c r="O3" s="1132"/>
      <c r="P3" s="1132"/>
      <c r="Q3" s="1133"/>
      <c r="R3" s="1142" t="s">
        <v>535</v>
      </c>
    </row>
    <row r="4" spans="1:18" ht="13.5" customHeight="1">
      <c r="A4" s="1130"/>
      <c r="B4" s="1134"/>
      <c r="C4" s="1135"/>
      <c r="D4" s="1135"/>
      <c r="E4" s="1136"/>
      <c r="F4" s="1134"/>
      <c r="G4" s="1135"/>
      <c r="H4" s="1135"/>
      <c r="I4" s="1136"/>
      <c r="J4" s="1146" t="s">
        <v>452</v>
      </c>
      <c r="K4" s="1147"/>
      <c r="L4" s="1147"/>
      <c r="M4" s="1142"/>
      <c r="N4" s="1134"/>
      <c r="O4" s="1135"/>
      <c r="P4" s="1135"/>
      <c r="Q4" s="1136"/>
      <c r="R4" s="1143"/>
    </row>
    <row r="5" spans="1:18" ht="13.5" customHeight="1">
      <c r="A5" s="1130"/>
      <c r="B5" s="1134"/>
      <c r="C5" s="1135"/>
      <c r="D5" s="1135"/>
      <c r="E5" s="1136"/>
      <c r="F5" s="1134"/>
      <c r="G5" s="1135"/>
      <c r="H5" s="1135"/>
      <c r="I5" s="1136"/>
      <c r="J5" s="1148"/>
      <c r="K5" s="1148"/>
      <c r="L5" s="1148"/>
      <c r="M5" s="1143"/>
      <c r="N5" s="1134"/>
      <c r="O5" s="1135"/>
      <c r="P5" s="1135"/>
      <c r="Q5" s="1136"/>
      <c r="R5" s="1143"/>
    </row>
    <row r="6" spans="1:18" ht="18" customHeight="1">
      <c r="A6" s="1130"/>
      <c r="B6" s="1137"/>
      <c r="C6" s="1138"/>
      <c r="D6" s="1138"/>
      <c r="E6" s="1139"/>
      <c r="F6" s="1137"/>
      <c r="G6" s="1138"/>
      <c r="H6" s="1138"/>
      <c r="I6" s="1139"/>
      <c r="J6" s="1149"/>
      <c r="K6" s="1149"/>
      <c r="L6" s="1149"/>
      <c r="M6" s="1144"/>
      <c r="N6" s="1137"/>
      <c r="O6" s="1138"/>
      <c r="P6" s="1138"/>
      <c r="Q6" s="1139"/>
      <c r="R6" s="1144"/>
    </row>
    <row r="7" spans="1:18" s="449" customFormat="1" ht="54.75" customHeight="1">
      <c r="A7" s="447" t="s">
        <v>886</v>
      </c>
      <c r="B7" s="1140">
        <v>2360</v>
      </c>
      <c r="C7" s="1128"/>
      <c r="D7" s="1128"/>
      <c r="E7" s="1129"/>
      <c r="F7" s="1127" t="s">
        <v>695</v>
      </c>
      <c r="G7" s="1128"/>
      <c r="H7" s="1128"/>
      <c r="I7" s="1129"/>
      <c r="J7" s="1127" t="s">
        <v>695</v>
      </c>
      <c r="K7" s="1128"/>
      <c r="L7" s="1128"/>
      <c r="M7" s="1129"/>
      <c r="N7" s="1127" t="s">
        <v>695</v>
      </c>
      <c r="O7" s="1128"/>
      <c r="P7" s="1128"/>
      <c r="Q7" s="1129"/>
      <c r="R7" s="448" t="s">
        <v>886</v>
      </c>
    </row>
    <row r="8" spans="1:17" s="34" customFormat="1" ht="14.25" customHeight="1">
      <c r="A8" s="34" t="s">
        <v>1485</v>
      </c>
      <c r="B8" s="69"/>
      <c r="C8" s="69"/>
      <c r="D8" s="295"/>
      <c r="E8" s="295"/>
      <c r="F8" s="295"/>
      <c r="G8" s="85"/>
      <c r="I8" s="296"/>
      <c r="J8" s="85"/>
      <c r="K8" s="85" t="s">
        <v>1486</v>
      </c>
      <c r="M8" s="296"/>
      <c r="N8" s="295"/>
      <c r="O8" s="85"/>
      <c r="Q8" s="85"/>
    </row>
    <row r="9" spans="1:11" s="441" customFormat="1" ht="14.25" customHeight="1">
      <c r="A9" s="441" t="s">
        <v>1495</v>
      </c>
      <c r="K9" s="325" t="s">
        <v>1496</v>
      </c>
    </row>
    <row r="10" spans="1:19" s="326" customFormat="1" ht="14.25" customHeight="1">
      <c r="A10" s="325" t="s">
        <v>1497</v>
      </c>
      <c r="B10" s="325"/>
      <c r="C10" s="325"/>
      <c r="D10" s="325"/>
      <c r="E10" s="325"/>
      <c r="F10" s="325"/>
      <c r="H10" s="325"/>
      <c r="I10" s="325"/>
      <c r="J10" s="325"/>
      <c r="K10" s="325"/>
      <c r="M10" s="325"/>
      <c r="N10" s="325"/>
      <c r="O10" s="325"/>
      <c r="P10" s="325"/>
      <c r="Q10" s="325"/>
      <c r="R10" s="325"/>
      <c r="S10" s="325"/>
    </row>
  </sheetData>
  <sheetProtection/>
  <mergeCells count="12">
    <mergeCell ref="A1:R1"/>
    <mergeCell ref="R3:R6"/>
    <mergeCell ref="J7:M7"/>
    <mergeCell ref="J3:M3"/>
    <mergeCell ref="N3:Q6"/>
    <mergeCell ref="J4:M6"/>
    <mergeCell ref="N7:Q7"/>
    <mergeCell ref="A3:A6"/>
    <mergeCell ref="B3:E6"/>
    <mergeCell ref="F3:I6"/>
    <mergeCell ref="B7:E7"/>
    <mergeCell ref="F7:I7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91" r:id="rId1"/>
  <headerFooter alignWithMargins="0">
    <oddFooter>&amp;L&amp;"돋움,기울임꼴"ⅩⅠ. 교통ㆍ관광 및 정보통신&amp;C- &amp;P -</oddFooter>
  </headerFooter>
  <colBreaks count="1" manualBreakCount="1">
    <brk id="18" max="6553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C000"/>
  </sheetPr>
  <dimension ref="A1:T18"/>
  <sheetViews>
    <sheetView showZeros="0" zoomScalePageLayoutView="0" workbookViewId="0" topLeftCell="A1">
      <selection activeCell="A1" sqref="A1:R1"/>
    </sheetView>
  </sheetViews>
  <sheetFormatPr defaultColWidth="8.88671875" defaultRowHeight="13.5"/>
  <cols>
    <col min="1" max="1" width="12.88671875" style="14" customWidth="1"/>
    <col min="2" max="3" width="7.6640625" style="14" customWidth="1"/>
    <col min="4" max="5" width="8.99609375" style="14" customWidth="1"/>
    <col min="6" max="9" width="7.10546875" style="14" customWidth="1"/>
    <col min="10" max="11" width="7.6640625" style="14" customWidth="1"/>
    <col min="12" max="17" width="7.10546875" style="14" customWidth="1"/>
    <col min="18" max="18" width="14.3359375" style="14" customWidth="1"/>
    <col min="19" max="16384" width="8.88671875" style="14" customWidth="1"/>
  </cols>
  <sheetData>
    <row r="1" spans="1:18" ht="31.5" customHeight="1">
      <c r="A1" s="1110" t="s">
        <v>1257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10"/>
    </row>
    <row r="2" spans="1:18" ht="18" customHeight="1">
      <c r="A2" s="42" t="s">
        <v>477</v>
      </c>
      <c r="B2" s="42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75"/>
      <c r="Q2" s="75"/>
      <c r="R2" s="62" t="s">
        <v>405</v>
      </c>
    </row>
    <row r="3" spans="1:19" ht="22.5" customHeight="1">
      <c r="A3" s="16"/>
      <c r="B3" s="1112" t="s">
        <v>478</v>
      </c>
      <c r="C3" s="1107"/>
      <c r="D3" s="1107"/>
      <c r="E3" s="1107"/>
      <c r="F3" s="1107"/>
      <c r="G3" s="1107"/>
      <c r="H3" s="1107"/>
      <c r="I3" s="1108"/>
      <c r="J3" s="1112" t="s">
        <v>479</v>
      </c>
      <c r="K3" s="1107"/>
      <c r="L3" s="1107"/>
      <c r="M3" s="1107"/>
      <c r="N3" s="1107"/>
      <c r="O3" s="1107"/>
      <c r="P3" s="1107"/>
      <c r="Q3" s="17"/>
      <c r="R3" s="70"/>
      <c r="S3" s="36"/>
    </row>
    <row r="4" spans="1:19" ht="22.5" customHeight="1">
      <c r="A4" s="108" t="s">
        <v>480</v>
      </c>
      <c r="B4" s="1112" t="s">
        <v>481</v>
      </c>
      <c r="C4" s="1108"/>
      <c r="D4" s="1106" t="s">
        <v>482</v>
      </c>
      <c r="E4" s="1108"/>
      <c r="F4" s="1112" t="s">
        <v>483</v>
      </c>
      <c r="G4" s="1108"/>
      <c r="H4" s="1112" t="s">
        <v>484</v>
      </c>
      <c r="I4" s="1108"/>
      <c r="J4" s="1112" t="s">
        <v>481</v>
      </c>
      <c r="K4" s="1108"/>
      <c r="L4" s="1106" t="s">
        <v>482</v>
      </c>
      <c r="M4" s="1108"/>
      <c r="N4" s="1112" t="s">
        <v>483</v>
      </c>
      <c r="O4" s="1108"/>
      <c r="P4" s="1112" t="s">
        <v>484</v>
      </c>
      <c r="Q4" s="1108"/>
      <c r="R4" s="21" t="s">
        <v>434</v>
      </c>
      <c r="S4" s="36"/>
    </row>
    <row r="5" spans="1:19" ht="22.5" customHeight="1">
      <c r="A5" s="108" t="s">
        <v>485</v>
      </c>
      <c r="B5" s="1118" t="s">
        <v>486</v>
      </c>
      <c r="C5" s="1120"/>
      <c r="D5" s="1215" t="s">
        <v>487</v>
      </c>
      <c r="E5" s="1120"/>
      <c r="F5" s="1215" t="s">
        <v>488</v>
      </c>
      <c r="G5" s="1120"/>
      <c r="H5" s="1118" t="s">
        <v>489</v>
      </c>
      <c r="I5" s="1120"/>
      <c r="J5" s="1118" t="s">
        <v>486</v>
      </c>
      <c r="K5" s="1120"/>
      <c r="L5" s="1215" t="s">
        <v>487</v>
      </c>
      <c r="M5" s="1120"/>
      <c r="N5" s="1215" t="s">
        <v>488</v>
      </c>
      <c r="O5" s="1120"/>
      <c r="P5" s="1118" t="s">
        <v>489</v>
      </c>
      <c r="Q5" s="1120"/>
      <c r="R5" s="21" t="s">
        <v>490</v>
      </c>
      <c r="S5" s="36"/>
    </row>
    <row r="6" spans="1:19" ht="22.5" customHeight="1">
      <c r="A6" s="21"/>
      <c r="B6" s="54" t="s">
        <v>491</v>
      </c>
      <c r="C6" s="54" t="s">
        <v>492</v>
      </c>
      <c r="D6" s="54" t="s">
        <v>491</v>
      </c>
      <c r="E6" s="54" t="s">
        <v>492</v>
      </c>
      <c r="F6" s="54" t="s">
        <v>491</v>
      </c>
      <c r="G6" s="54" t="s">
        <v>492</v>
      </c>
      <c r="H6" s="54" t="s">
        <v>491</v>
      </c>
      <c r="I6" s="54" t="s">
        <v>492</v>
      </c>
      <c r="J6" s="54" t="s">
        <v>491</v>
      </c>
      <c r="K6" s="54" t="s">
        <v>492</v>
      </c>
      <c r="L6" s="54" t="s">
        <v>491</v>
      </c>
      <c r="M6" s="54" t="s">
        <v>492</v>
      </c>
      <c r="N6" s="54" t="s">
        <v>491</v>
      </c>
      <c r="O6" s="54" t="s">
        <v>492</v>
      </c>
      <c r="P6" s="54" t="s">
        <v>491</v>
      </c>
      <c r="Q6" s="54" t="s">
        <v>492</v>
      </c>
      <c r="R6" s="76"/>
      <c r="S6" s="36"/>
    </row>
    <row r="7" spans="1:19" ht="22.5" customHeight="1">
      <c r="A7" s="25"/>
      <c r="B7" s="24" t="s">
        <v>493</v>
      </c>
      <c r="C7" s="24" t="s">
        <v>494</v>
      </c>
      <c r="D7" s="24" t="s">
        <v>493</v>
      </c>
      <c r="E7" s="24" t="s">
        <v>494</v>
      </c>
      <c r="F7" s="24" t="s">
        <v>493</v>
      </c>
      <c r="G7" s="24" t="s">
        <v>494</v>
      </c>
      <c r="H7" s="24" t="s">
        <v>493</v>
      </c>
      <c r="I7" s="24" t="s">
        <v>494</v>
      </c>
      <c r="J7" s="24" t="s">
        <v>493</v>
      </c>
      <c r="K7" s="24" t="s">
        <v>494</v>
      </c>
      <c r="L7" s="24" t="s">
        <v>493</v>
      </c>
      <c r="M7" s="24" t="s">
        <v>494</v>
      </c>
      <c r="N7" s="24" t="s">
        <v>493</v>
      </c>
      <c r="O7" s="24" t="s">
        <v>494</v>
      </c>
      <c r="P7" s="24" t="s">
        <v>493</v>
      </c>
      <c r="Q7" s="24" t="s">
        <v>494</v>
      </c>
      <c r="R7" s="77"/>
      <c r="S7" s="36"/>
    </row>
    <row r="8" spans="1:18" ht="30" customHeight="1">
      <c r="A8" s="359" t="s">
        <v>1419</v>
      </c>
      <c r="B8" s="1007">
        <v>19544</v>
      </c>
      <c r="C8" s="888">
        <v>54487</v>
      </c>
      <c r="D8" s="885">
        <v>16230</v>
      </c>
      <c r="E8" s="885">
        <v>50063</v>
      </c>
      <c r="F8" s="885">
        <v>1850</v>
      </c>
      <c r="G8" s="885">
        <v>2901</v>
      </c>
      <c r="H8" s="885">
        <v>1464</v>
      </c>
      <c r="I8" s="885">
        <v>1523</v>
      </c>
      <c r="J8" s="888">
        <v>172</v>
      </c>
      <c r="K8" s="888">
        <v>85</v>
      </c>
      <c r="L8" s="885">
        <v>130</v>
      </c>
      <c r="M8" s="885">
        <v>41</v>
      </c>
      <c r="N8" s="885">
        <v>38</v>
      </c>
      <c r="O8" s="885">
        <v>32</v>
      </c>
      <c r="P8" s="885">
        <v>4</v>
      </c>
      <c r="Q8" s="901">
        <v>12</v>
      </c>
      <c r="R8" s="362" t="s">
        <v>1419</v>
      </c>
    </row>
    <row r="9" spans="1:18" ht="30" customHeight="1">
      <c r="A9" s="404" t="s">
        <v>1415</v>
      </c>
      <c r="B9" s="1008">
        <v>18221</v>
      </c>
      <c r="C9" s="1009">
        <v>53953</v>
      </c>
      <c r="D9" s="1009">
        <v>14807</v>
      </c>
      <c r="E9" s="1009">
        <v>49125</v>
      </c>
      <c r="F9" s="1009">
        <v>1824</v>
      </c>
      <c r="G9" s="1009">
        <v>3191</v>
      </c>
      <c r="H9" s="1009">
        <v>1590</v>
      </c>
      <c r="I9" s="1009">
        <v>1637</v>
      </c>
      <c r="J9" s="1010">
        <v>142</v>
      </c>
      <c r="K9" s="1009">
        <v>70</v>
      </c>
      <c r="L9" s="1009">
        <v>98</v>
      </c>
      <c r="M9" s="1009">
        <v>30</v>
      </c>
      <c r="N9" s="1009">
        <v>40</v>
      </c>
      <c r="O9" s="1009">
        <v>29</v>
      </c>
      <c r="P9" s="1009">
        <v>4</v>
      </c>
      <c r="Q9" s="1011">
        <v>11</v>
      </c>
      <c r="R9" s="410" t="s">
        <v>1415</v>
      </c>
    </row>
    <row r="10" spans="1:20" s="134" customFormat="1" ht="30" customHeight="1">
      <c r="A10" s="404" t="s">
        <v>1416</v>
      </c>
      <c r="B10" s="1012">
        <v>17672</v>
      </c>
      <c r="C10" s="1009">
        <v>54286</v>
      </c>
      <c r="D10" s="1009">
        <v>14015</v>
      </c>
      <c r="E10" s="1009">
        <v>49103</v>
      </c>
      <c r="F10" s="1009">
        <v>1834</v>
      </c>
      <c r="G10" s="1009">
        <v>3373</v>
      </c>
      <c r="H10" s="1009">
        <v>1823</v>
      </c>
      <c r="I10" s="1009">
        <v>1810</v>
      </c>
      <c r="J10" s="1009">
        <v>116</v>
      </c>
      <c r="K10" s="1009">
        <v>63</v>
      </c>
      <c r="L10" s="1009">
        <v>72</v>
      </c>
      <c r="M10" s="1009">
        <v>31</v>
      </c>
      <c r="N10" s="1009">
        <v>41</v>
      </c>
      <c r="O10" s="1009">
        <v>23</v>
      </c>
      <c r="P10" s="1009">
        <v>4</v>
      </c>
      <c r="Q10" s="1011">
        <v>9</v>
      </c>
      <c r="R10" s="410" t="s">
        <v>1416</v>
      </c>
      <c r="S10" s="14"/>
      <c r="T10" s="14"/>
    </row>
    <row r="11" spans="1:20" s="134" customFormat="1" ht="30" customHeight="1">
      <c r="A11" s="404" t="s">
        <v>404</v>
      </c>
      <c r="B11" s="1012">
        <v>18280</v>
      </c>
      <c r="C11" s="1009">
        <v>55252</v>
      </c>
      <c r="D11" s="1009">
        <v>14222</v>
      </c>
      <c r="E11" s="1009">
        <v>49924</v>
      </c>
      <c r="F11" s="1009">
        <v>1850</v>
      </c>
      <c r="G11" s="1009">
        <v>3487</v>
      </c>
      <c r="H11" s="1009">
        <v>2208</v>
      </c>
      <c r="I11" s="1009">
        <v>1841</v>
      </c>
      <c r="J11" s="1009">
        <v>162</v>
      </c>
      <c r="K11" s="1009">
        <v>82</v>
      </c>
      <c r="L11" s="1009">
        <v>113</v>
      </c>
      <c r="M11" s="1009">
        <v>50</v>
      </c>
      <c r="N11" s="1009">
        <v>46</v>
      </c>
      <c r="O11" s="1009">
        <v>22</v>
      </c>
      <c r="P11" s="1009">
        <v>3</v>
      </c>
      <c r="Q11" s="1011">
        <v>10</v>
      </c>
      <c r="R11" s="410" t="s">
        <v>522</v>
      </c>
      <c r="S11" s="14"/>
      <c r="T11" s="14"/>
    </row>
    <row r="12" spans="1:20" s="202" customFormat="1" ht="30" customHeight="1">
      <c r="A12" s="366" t="s">
        <v>418</v>
      </c>
      <c r="B12" s="1013">
        <f>SUM(B13:B15)</f>
        <v>17711</v>
      </c>
      <c r="C12" s="1014">
        <f aca="true" t="shared" si="0" ref="C12:Q12">SUM(C13:C15)</f>
        <v>54015</v>
      </c>
      <c r="D12" s="1014">
        <f t="shared" si="0"/>
        <v>13042</v>
      </c>
      <c r="E12" s="1014">
        <f t="shared" si="0"/>
        <v>48637</v>
      </c>
      <c r="F12" s="1014">
        <f t="shared" si="0"/>
        <v>1847</v>
      </c>
      <c r="G12" s="1014">
        <f t="shared" si="0"/>
        <v>3363</v>
      </c>
      <c r="H12" s="1014">
        <f t="shared" si="0"/>
        <v>2822</v>
      </c>
      <c r="I12" s="1014">
        <f t="shared" si="0"/>
        <v>2015</v>
      </c>
      <c r="J12" s="1014">
        <f t="shared" si="0"/>
        <v>113</v>
      </c>
      <c r="K12" s="1014">
        <f t="shared" si="0"/>
        <v>66</v>
      </c>
      <c r="L12" s="1014">
        <f t="shared" si="0"/>
        <v>54</v>
      </c>
      <c r="M12" s="1014">
        <f t="shared" si="0"/>
        <v>31</v>
      </c>
      <c r="N12" s="1014">
        <f t="shared" si="0"/>
        <v>3</v>
      </c>
      <c r="O12" s="1014">
        <f t="shared" si="0"/>
        <v>22</v>
      </c>
      <c r="P12" s="1014">
        <f t="shared" si="0"/>
        <v>56</v>
      </c>
      <c r="Q12" s="1015">
        <f t="shared" si="0"/>
        <v>13</v>
      </c>
      <c r="R12" s="368" t="s">
        <v>418</v>
      </c>
      <c r="S12" s="123"/>
      <c r="T12" s="123"/>
    </row>
    <row r="13" spans="1:20" s="134" customFormat="1" ht="30" customHeight="1">
      <c r="A13" s="369" t="s">
        <v>496</v>
      </c>
      <c r="B13" s="1012">
        <v>2258</v>
      </c>
      <c r="C13" s="989">
        <v>29915</v>
      </c>
      <c r="D13" s="1016">
        <v>2194</v>
      </c>
      <c r="E13" s="1016">
        <v>26514</v>
      </c>
      <c r="F13" s="1016">
        <v>20</v>
      </c>
      <c r="G13" s="1016">
        <v>2143</v>
      </c>
      <c r="H13" s="1016">
        <v>44</v>
      </c>
      <c r="I13" s="1016">
        <v>1258</v>
      </c>
      <c r="J13" s="989">
        <v>2</v>
      </c>
      <c r="K13" s="989">
        <v>39</v>
      </c>
      <c r="L13" s="1016">
        <v>2</v>
      </c>
      <c r="M13" s="1016">
        <v>16</v>
      </c>
      <c r="N13" s="1016">
        <v>0</v>
      </c>
      <c r="O13" s="1016">
        <v>15</v>
      </c>
      <c r="P13" s="1016">
        <v>0</v>
      </c>
      <c r="Q13" s="1017">
        <v>8</v>
      </c>
      <c r="R13" s="365" t="s">
        <v>407</v>
      </c>
      <c r="S13" s="14"/>
      <c r="T13" s="14"/>
    </row>
    <row r="14" spans="1:20" s="134" customFormat="1" ht="30" customHeight="1">
      <c r="A14" s="369" t="s">
        <v>498</v>
      </c>
      <c r="B14" s="1012">
        <v>10869</v>
      </c>
      <c r="C14" s="989">
        <v>9573</v>
      </c>
      <c r="D14" s="1016">
        <v>7924</v>
      </c>
      <c r="E14" s="1016">
        <v>8840</v>
      </c>
      <c r="F14" s="1016">
        <v>1516</v>
      </c>
      <c r="G14" s="1016">
        <v>470</v>
      </c>
      <c r="H14" s="1016">
        <v>1429</v>
      </c>
      <c r="I14" s="1016">
        <v>263</v>
      </c>
      <c r="J14" s="989">
        <v>87</v>
      </c>
      <c r="K14" s="989">
        <v>13</v>
      </c>
      <c r="L14" s="1016">
        <v>41</v>
      </c>
      <c r="M14" s="1016">
        <v>8</v>
      </c>
      <c r="N14" s="1016">
        <v>2</v>
      </c>
      <c r="O14" s="1016">
        <v>3</v>
      </c>
      <c r="P14" s="1016">
        <v>44</v>
      </c>
      <c r="Q14" s="1017">
        <v>2</v>
      </c>
      <c r="R14" s="365" t="s">
        <v>408</v>
      </c>
      <c r="S14" s="14"/>
      <c r="T14" s="14"/>
    </row>
    <row r="15" spans="1:20" s="134" customFormat="1" ht="30" customHeight="1">
      <c r="A15" s="373" t="s">
        <v>499</v>
      </c>
      <c r="B15" s="1018">
        <v>4584</v>
      </c>
      <c r="C15" s="897">
        <v>14527</v>
      </c>
      <c r="D15" s="897">
        <v>2924</v>
      </c>
      <c r="E15" s="1019">
        <v>13283</v>
      </c>
      <c r="F15" s="1019">
        <v>311</v>
      </c>
      <c r="G15" s="1019">
        <v>750</v>
      </c>
      <c r="H15" s="1019">
        <v>1349</v>
      </c>
      <c r="I15" s="1019">
        <v>494</v>
      </c>
      <c r="J15" s="1019">
        <v>24</v>
      </c>
      <c r="K15" s="1019">
        <v>14</v>
      </c>
      <c r="L15" s="1019">
        <v>11</v>
      </c>
      <c r="M15" s="1019">
        <v>7</v>
      </c>
      <c r="N15" s="1019">
        <v>1</v>
      </c>
      <c r="O15" s="1019">
        <v>4</v>
      </c>
      <c r="P15" s="1019">
        <v>12</v>
      </c>
      <c r="Q15" s="1020">
        <v>3</v>
      </c>
      <c r="R15" s="377" t="s">
        <v>409</v>
      </c>
      <c r="S15" s="14"/>
      <c r="T15" s="14"/>
    </row>
    <row r="16" spans="1:18" s="1021" customFormat="1" ht="22.5" customHeight="1">
      <c r="A16" s="1021" t="s">
        <v>841</v>
      </c>
      <c r="B16" s="1022"/>
      <c r="C16" s="1022"/>
      <c r="D16" s="1022"/>
      <c r="N16" s="1023"/>
      <c r="O16" s="1318" t="s">
        <v>843</v>
      </c>
      <c r="P16" s="1318"/>
      <c r="Q16" s="1318"/>
      <c r="R16" s="1318"/>
    </row>
    <row r="17" spans="2:3" ht="12.75">
      <c r="B17" s="78"/>
      <c r="C17" s="78"/>
    </row>
    <row r="18" spans="2:3" ht="12.75">
      <c r="B18" s="78"/>
      <c r="C18" s="78"/>
    </row>
  </sheetData>
  <sheetProtection/>
  <mergeCells count="20">
    <mergeCell ref="A1:R1"/>
    <mergeCell ref="B3:I3"/>
    <mergeCell ref="J3:P3"/>
    <mergeCell ref="B4:C4"/>
    <mergeCell ref="D4:E4"/>
    <mergeCell ref="F4:G4"/>
    <mergeCell ref="H4:I4"/>
    <mergeCell ref="J4:K4"/>
    <mergeCell ref="L4:M4"/>
    <mergeCell ref="N4:O4"/>
    <mergeCell ref="O16:R16"/>
    <mergeCell ref="P4:Q4"/>
    <mergeCell ref="B5:C5"/>
    <mergeCell ref="D5:E5"/>
    <mergeCell ref="F5:G5"/>
    <mergeCell ref="H5:I5"/>
    <mergeCell ref="J5:K5"/>
    <mergeCell ref="L5:M5"/>
    <mergeCell ref="N5:O5"/>
    <mergeCell ref="P5:Q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2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C000"/>
  </sheetPr>
  <dimension ref="A1:J13"/>
  <sheetViews>
    <sheetView showZeros="0" zoomScalePageLayoutView="0" workbookViewId="0" topLeftCell="A1">
      <selection activeCell="A1" sqref="A1:J1"/>
    </sheetView>
  </sheetViews>
  <sheetFormatPr defaultColWidth="8.88671875" defaultRowHeight="13.5"/>
  <cols>
    <col min="1" max="1" width="12.3359375" style="14" customWidth="1"/>
    <col min="2" max="9" width="11.77734375" style="14" customWidth="1"/>
    <col min="10" max="10" width="13.99609375" style="14" customWidth="1"/>
    <col min="11" max="16384" width="8.88671875" style="14" customWidth="1"/>
  </cols>
  <sheetData>
    <row r="1" spans="1:10" ht="33" customHeight="1">
      <c r="A1" s="1110" t="s">
        <v>1258</v>
      </c>
      <c r="B1" s="1110"/>
      <c r="C1" s="1110"/>
      <c r="D1" s="1110"/>
      <c r="E1" s="1110"/>
      <c r="F1" s="1110"/>
      <c r="G1" s="1110"/>
      <c r="H1" s="1110"/>
      <c r="I1" s="1110"/>
      <c r="J1" s="1110"/>
    </row>
    <row r="2" spans="1:10" s="982" customFormat="1" ht="18" customHeight="1">
      <c r="A2" s="982" t="s">
        <v>410</v>
      </c>
      <c r="B2" s="980"/>
      <c r="C2" s="980"/>
      <c r="D2" s="980"/>
      <c r="E2" s="980"/>
      <c r="F2" s="980"/>
      <c r="G2" s="980"/>
      <c r="H2" s="980"/>
      <c r="I2" s="980"/>
      <c r="J2" s="1024" t="s">
        <v>411</v>
      </c>
    </row>
    <row r="3" spans="1:10" ht="42" customHeight="1">
      <c r="A3" s="110" t="s">
        <v>427</v>
      </c>
      <c r="B3" s="1124" t="s">
        <v>501</v>
      </c>
      <c r="C3" s="1202"/>
      <c r="D3" s="1121" t="s">
        <v>502</v>
      </c>
      <c r="E3" s="1202"/>
      <c r="F3" s="1121" t="s">
        <v>503</v>
      </c>
      <c r="G3" s="1202"/>
      <c r="H3" s="1121" t="s">
        <v>504</v>
      </c>
      <c r="I3" s="1202"/>
      <c r="J3" s="16" t="s">
        <v>434</v>
      </c>
    </row>
    <row r="4" spans="1:10" ht="42" customHeight="1">
      <c r="A4" s="109" t="s">
        <v>505</v>
      </c>
      <c r="B4" s="73" t="s">
        <v>506</v>
      </c>
      <c r="C4" s="66" t="s">
        <v>507</v>
      </c>
      <c r="D4" s="73" t="s">
        <v>506</v>
      </c>
      <c r="E4" s="66" t="s">
        <v>507</v>
      </c>
      <c r="F4" s="73" t="s">
        <v>506</v>
      </c>
      <c r="G4" s="66" t="s">
        <v>507</v>
      </c>
      <c r="H4" s="73" t="s">
        <v>506</v>
      </c>
      <c r="I4" s="66" t="s">
        <v>507</v>
      </c>
      <c r="J4" s="25" t="s">
        <v>490</v>
      </c>
    </row>
    <row r="5" spans="1:10" ht="22.5" customHeight="1">
      <c r="A5" s="359" t="s">
        <v>1419</v>
      </c>
      <c r="B5" s="884">
        <v>16451573</v>
      </c>
      <c r="C5" s="884">
        <v>1323057</v>
      </c>
      <c r="D5" s="1025">
        <v>4387859</v>
      </c>
      <c r="E5" s="1025">
        <v>96266</v>
      </c>
      <c r="F5" s="1025">
        <v>3876496</v>
      </c>
      <c r="G5" s="1025">
        <v>1119941</v>
      </c>
      <c r="H5" s="1025">
        <v>8187218</v>
      </c>
      <c r="I5" s="901">
        <v>106850</v>
      </c>
      <c r="J5" s="362" t="s">
        <v>1419</v>
      </c>
    </row>
    <row r="6" spans="1:10" s="105" customFormat="1" ht="22.5" customHeight="1">
      <c r="A6" s="404" t="s">
        <v>1415</v>
      </c>
      <c r="B6" s="1026">
        <v>16526174</v>
      </c>
      <c r="C6" s="1026">
        <v>1460242</v>
      </c>
      <c r="D6" s="1026">
        <v>4010447</v>
      </c>
      <c r="E6" s="1026">
        <v>84027</v>
      </c>
      <c r="F6" s="1026">
        <v>3869144</v>
      </c>
      <c r="G6" s="1026">
        <v>1276238</v>
      </c>
      <c r="H6" s="1026">
        <v>8646583</v>
      </c>
      <c r="I6" s="1026">
        <v>99977</v>
      </c>
      <c r="J6" s="410" t="s">
        <v>1415</v>
      </c>
    </row>
    <row r="7" spans="1:10" s="219" customFormat="1" ht="22.5" customHeight="1">
      <c r="A7" s="404" t="s">
        <v>1416</v>
      </c>
      <c r="B7" s="1026">
        <v>17118025</v>
      </c>
      <c r="C7" s="1026">
        <v>1621286</v>
      </c>
      <c r="D7" s="1026">
        <v>3705681</v>
      </c>
      <c r="E7" s="1026">
        <v>68185</v>
      </c>
      <c r="F7" s="1026">
        <v>3970585</v>
      </c>
      <c r="G7" s="1026">
        <v>1436537</v>
      </c>
      <c r="H7" s="1026">
        <v>9441759</v>
      </c>
      <c r="I7" s="1026">
        <v>116564</v>
      </c>
      <c r="J7" s="410" t="s">
        <v>1416</v>
      </c>
    </row>
    <row r="8" spans="1:10" s="219" customFormat="1" ht="22.5" customHeight="1">
      <c r="A8" s="404" t="s">
        <v>404</v>
      </c>
      <c r="B8" s="1026">
        <v>19063889</v>
      </c>
      <c r="C8" s="1026">
        <v>1848744</v>
      </c>
      <c r="D8" s="1026">
        <v>4113948</v>
      </c>
      <c r="E8" s="1026">
        <v>100927</v>
      </c>
      <c r="F8" s="1026">
        <v>3992904</v>
      </c>
      <c r="G8" s="1026">
        <v>1638721</v>
      </c>
      <c r="H8" s="1026">
        <v>10957037</v>
      </c>
      <c r="I8" s="1026">
        <v>109096</v>
      </c>
      <c r="J8" s="410" t="s">
        <v>522</v>
      </c>
    </row>
    <row r="9" spans="1:10" s="202" customFormat="1" ht="22.5" customHeight="1">
      <c r="A9" s="366" t="s">
        <v>419</v>
      </c>
      <c r="B9" s="1027">
        <f>SUM(B10:B12)</f>
        <v>20649507</v>
      </c>
      <c r="C9" s="1027">
        <f aca="true" t="shared" si="0" ref="C9:I9">SUM(C10:C12)</f>
        <v>2191481</v>
      </c>
      <c r="D9" s="1027">
        <f t="shared" si="0"/>
        <v>3648844</v>
      </c>
      <c r="E9" s="1027">
        <f t="shared" si="0"/>
        <v>59261</v>
      </c>
      <c r="F9" s="1027">
        <f t="shared" si="0"/>
        <v>3885954</v>
      </c>
      <c r="G9" s="1027">
        <f t="shared" si="0"/>
        <v>2014704</v>
      </c>
      <c r="H9" s="1027">
        <f t="shared" si="0"/>
        <v>13114709</v>
      </c>
      <c r="I9" s="1027">
        <f t="shared" si="0"/>
        <v>117516</v>
      </c>
      <c r="J9" s="368" t="s">
        <v>418</v>
      </c>
    </row>
    <row r="10" spans="1:10" s="134" customFormat="1" ht="22.5" customHeight="1">
      <c r="A10" s="369" t="s">
        <v>496</v>
      </c>
      <c r="B10" s="1028">
        <f aca="true" t="shared" si="1" ref="B10:C12">D10+F10+H10</f>
        <v>675710</v>
      </c>
      <c r="C10" s="989">
        <f t="shared" si="1"/>
        <v>51930</v>
      </c>
      <c r="D10" s="1029">
        <v>459205</v>
      </c>
      <c r="E10" s="1029">
        <v>1139</v>
      </c>
      <c r="F10" s="1029">
        <v>18961</v>
      </c>
      <c r="G10" s="1029">
        <v>50791</v>
      </c>
      <c r="H10" s="1029">
        <v>197544</v>
      </c>
      <c r="I10" s="1017">
        <v>0</v>
      </c>
      <c r="J10" s="365" t="s">
        <v>406</v>
      </c>
    </row>
    <row r="11" spans="1:10" s="134" customFormat="1" ht="22.5" customHeight="1">
      <c r="A11" s="369" t="s">
        <v>498</v>
      </c>
      <c r="B11" s="1028">
        <f t="shared" si="1"/>
        <v>12968641</v>
      </c>
      <c r="C11" s="989">
        <f t="shared" si="1"/>
        <v>1609295</v>
      </c>
      <c r="D11" s="1029">
        <v>2337836</v>
      </c>
      <c r="E11" s="1029">
        <v>49021</v>
      </c>
      <c r="F11" s="1029">
        <v>3279662</v>
      </c>
      <c r="G11" s="1029">
        <v>1466509</v>
      </c>
      <c r="H11" s="1029">
        <v>7351143</v>
      </c>
      <c r="I11" s="1017">
        <v>93765</v>
      </c>
      <c r="J11" s="365" t="s">
        <v>497</v>
      </c>
    </row>
    <row r="12" spans="1:10" s="134" customFormat="1" ht="22.5" customHeight="1">
      <c r="A12" s="373" t="s">
        <v>499</v>
      </c>
      <c r="B12" s="1030">
        <f t="shared" si="1"/>
        <v>7005156</v>
      </c>
      <c r="C12" s="1019">
        <f t="shared" si="1"/>
        <v>530256</v>
      </c>
      <c r="D12" s="1019">
        <v>851803</v>
      </c>
      <c r="E12" s="1019">
        <v>9101</v>
      </c>
      <c r="F12" s="1019">
        <v>587331</v>
      </c>
      <c r="G12" s="1019">
        <v>497404</v>
      </c>
      <c r="H12" s="1019">
        <v>5566022</v>
      </c>
      <c r="I12" s="1019">
        <v>23751</v>
      </c>
      <c r="J12" s="1031" t="s">
        <v>500</v>
      </c>
    </row>
    <row r="13" spans="1:10" ht="20.25" customHeight="1">
      <c r="A13" s="61" t="s">
        <v>412</v>
      </c>
      <c r="B13" s="36"/>
      <c r="C13" s="37"/>
      <c r="D13" s="37"/>
      <c r="E13" s="37"/>
      <c r="F13" s="37"/>
      <c r="G13" s="1319" t="s">
        <v>843</v>
      </c>
      <c r="H13" s="1319"/>
      <c r="I13" s="1319"/>
      <c r="J13" s="1319"/>
    </row>
  </sheetData>
  <sheetProtection/>
  <mergeCells count="6">
    <mergeCell ref="G13:J13"/>
    <mergeCell ref="A1:J1"/>
    <mergeCell ref="B3:C3"/>
    <mergeCell ref="D3:E3"/>
    <mergeCell ref="F3:G3"/>
    <mergeCell ref="H3:I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C000"/>
  </sheetPr>
  <dimension ref="A1:S11"/>
  <sheetViews>
    <sheetView zoomScaleSheetLayoutView="96" zoomScalePageLayoutView="0" workbookViewId="0" topLeftCell="A1">
      <selection activeCell="H18" sqref="H18"/>
    </sheetView>
  </sheetViews>
  <sheetFormatPr defaultColWidth="8.88671875" defaultRowHeight="13.5"/>
  <cols>
    <col min="1" max="1" width="8.99609375" style="0" customWidth="1"/>
    <col min="2" max="2" width="6.3359375" style="0" customWidth="1"/>
    <col min="3" max="3" width="6.5546875" style="0" customWidth="1"/>
    <col min="4" max="4" width="7.21484375" style="0" customWidth="1"/>
    <col min="5" max="5" width="6.6640625" style="0" customWidth="1"/>
    <col min="6" max="6" width="5.77734375" style="0" customWidth="1"/>
    <col min="7" max="7" width="8.10546875" style="0" customWidth="1"/>
    <col min="8" max="8" width="6.4453125" style="0" customWidth="1"/>
    <col min="9" max="10" width="6.99609375" style="0" customWidth="1"/>
    <col min="11" max="11" width="9.77734375" style="0" customWidth="1"/>
    <col min="12" max="12" width="8.3359375" style="0" customWidth="1"/>
    <col min="13" max="16" width="6.88671875" style="0" customWidth="1"/>
    <col min="17" max="17" width="9.6640625" style="0" customWidth="1"/>
  </cols>
  <sheetData>
    <row r="1" spans="1:17" s="1032" customFormat="1" ht="42" customHeight="1">
      <c r="A1" s="1330" t="s">
        <v>413</v>
      </c>
      <c r="B1" s="1330"/>
      <c r="C1" s="1330"/>
      <c r="D1" s="1330"/>
      <c r="E1" s="1330"/>
      <c r="F1" s="1330"/>
      <c r="G1" s="1330"/>
      <c r="H1" s="1330"/>
      <c r="I1" s="1330"/>
      <c r="J1" s="1330"/>
      <c r="K1" s="1330"/>
      <c r="L1" s="1330"/>
      <c r="M1" s="1330"/>
      <c r="N1" s="1330"/>
      <c r="O1" s="1330"/>
      <c r="P1" s="1330"/>
      <c r="Q1" s="1330"/>
    </row>
    <row r="2" spans="1:17" s="189" customFormat="1" ht="27" customHeight="1">
      <c r="A2" s="1331" t="s">
        <v>1166</v>
      </c>
      <c r="B2" s="1334" t="s">
        <v>1286</v>
      </c>
      <c r="C2" s="1335"/>
      <c r="D2" s="1335"/>
      <c r="E2" s="1335"/>
      <c r="F2" s="1335"/>
      <c r="G2" s="1335"/>
      <c r="H2" s="1335"/>
      <c r="I2" s="1335"/>
      <c r="J2" s="1335"/>
      <c r="K2" s="1335"/>
      <c r="L2" s="1334" t="s">
        <v>1287</v>
      </c>
      <c r="M2" s="1335"/>
      <c r="N2" s="1335"/>
      <c r="O2" s="1335"/>
      <c r="P2" s="1335"/>
      <c r="Q2" s="1106" t="s">
        <v>434</v>
      </c>
    </row>
    <row r="3" spans="1:17" s="189" customFormat="1" ht="15" customHeight="1">
      <c r="A3" s="1332"/>
      <c r="B3" s="1325" t="s">
        <v>1090</v>
      </c>
      <c r="C3" s="1326"/>
      <c r="D3" s="1326"/>
      <c r="E3" s="1325" t="s">
        <v>1288</v>
      </c>
      <c r="F3" s="1326"/>
      <c r="G3" s="1326"/>
      <c r="H3" s="1325" t="s">
        <v>1289</v>
      </c>
      <c r="I3" s="1326"/>
      <c r="J3" s="1326"/>
      <c r="K3" s="1325" t="s">
        <v>1290</v>
      </c>
      <c r="L3" s="1325" t="s">
        <v>1291</v>
      </c>
      <c r="M3" s="1325" t="s">
        <v>1292</v>
      </c>
      <c r="N3" s="1326"/>
      <c r="O3" s="1326"/>
      <c r="P3" s="1325" t="s">
        <v>1293</v>
      </c>
      <c r="Q3" s="1117"/>
    </row>
    <row r="4" spans="1:17" s="189" customFormat="1" ht="15" customHeight="1">
      <c r="A4" s="1332"/>
      <c r="B4" s="1327"/>
      <c r="C4" s="1328"/>
      <c r="D4" s="1328"/>
      <c r="E4" s="1327"/>
      <c r="F4" s="1328"/>
      <c r="G4" s="1328"/>
      <c r="H4" s="1327"/>
      <c r="I4" s="1328"/>
      <c r="J4" s="1328"/>
      <c r="K4" s="1324"/>
      <c r="L4" s="1324"/>
      <c r="M4" s="1327"/>
      <c r="N4" s="1328"/>
      <c r="O4" s="1328"/>
      <c r="P4" s="1324"/>
      <c r="Q4" s="1117"/>
    </row>
    <row r="5" spans="1:17" s="189" customFormat="1" ht="20.25" customHeight="1">
      <c r="A5" s="1332"/>
      <c r="B5" s="1322"/>
      <c r="C5" s="1325" t="s">
        <v>1294</v>
      </c>
      <c r="D5" s="1325" t="s">
        <v>1295</v>
      </c>
      <c r="E5" s="1322"/>
      <c r="F5" s="1320" t="s">
        <v>1296</v>
      </c>
      <c r="G5" s="1320" t="s">
        <v>1297</v>
      </c>
      <c r="H5" s="1322"/>
      <c r="I5" s="1320" t="s">
        <v>1296</v>
      </c>
      <c r="J5" s="1320" t="s">
        <v>1297</v>
      </c>
      <c r="K5" s="1324"/>
      <c r="L5" s="1324"/>
      <c r="M5" s="1322"/>
      <c r="N5" s="1324" t="s">
        <v>1298</v>
      </c>
      <c r="O5" s="1324" t="s">
        <v>1299</v>
      </c>
      <c r="P5" s="1324"/>
      <c r="Q5" s="1117"/>
    </row>
    <row r="6" spans="1:17" s="189" customFormat="1" ht="20.25" customHeight="1">
      <c r="A6" s="1333"/>
      <c r="B6" s="1323"/>
      <c r="C6" s="1321"/>
      <c r="D6" s="1321"/>
      <c r="E6" s="1323"/>
      <c r="F6" s="1321"/>
      <c r="G6" s="1321"/>
      <c r="H6" s="1323"/>
      <c r="I6" s="1321"/>
      <c r="J6" s="1321"/>
      <c r="K6" s="1329"/>
      <c r="L6" s="1329"/>
      <c r="M6" s="1323"/>
      <c r="N6" s="1321"/>
      <c r="O6" s="1321"/>
      <c r="P6" s="1329"/>
      <c r="Q6" s="1118"/>
    </row>
    <row r="7" spans="1:17" s="1033" customFormat="1" ht="43.5" customHeight="1">
      <c r="A7" s="1034" t="s">
        <v>1232</v>
      </c>
      <c r="B7" s="1035">
        <f>C7+D7</f>
        <v>5151</v>
      </c>
      <c r="C7" s="1036">
        <v>2176</v>
      </c>
      <c r="D7" s="1036">
        <v>2975</v>
      </c>
      <c r="E7" s="1036">
        <f>F7+G7</f>
        <v>1168</v>
      </c>
      <c r="F7" s="1036">
        <v>18</v>
      </c>
      <c r="G7" s="1036">
        <v>1150</v>
      </c>
      <c r="H7" s="1036">
        <f>I7+J7</f>
        <v>6437</v>
      </c>
      <c r="I7" s="1036">
        <v>1113</v>
      </c>
      <c r="J7" s="1036">
        <v>5324</v>
      </c>
      <c r="K7" s="1036">
        <v>2271</v>
      </c>
      <c r="L7" s="1036">
        <v>58700</v>
      </c>
      <c r="M7" s="1036">
        <f>N7+O7</f>
        <v>16476</v>
      </c>
      <c r="N7" s="1036">
        <v>9662</v>
      </c>
      <c r="O7" s="1036">
        <v>6814</v>
      </c>
      <c r="P7" s="1036">
        <v>86720</v>
      </c>
      <c r="Q7" s="669" t="s">
        <v>1232</v>
      </c>
    </row>
    <row r="8" spans="1:17" s="1033" customFormat="1" ht="43.5" customHeight="1">
      <c r="A8" s="359" t="s">
        <v>445</v>
      </c>
      <c r="B8" s="1037">
        <v>5159</v>
      </c>
      <c r="C8" s="400">
        <v>2170</v>
      </c>
      <c r="D8" s="400">
        <v>2989</v>
      </c>
      <c r="E8" s="400">
        <v>1168</v>
      </c>
      <c r="F8" s="400">
        <v>18</v>
      </c>
      <c r="G8" s="400">
        <v>1150</v>
      </c>
      <c r="H8" s="400">
        <v>6984</v>
      </c>
      <c r="I8" s="400">
        <v>1313</v>
      </c>
      <c r="J8" s="400">
        <v>5671</v>
      </c>
      <c r="K8" s="400">
        <v>2351</v>
      </c>
      <c r="L8" s="400">
        <v>58723</v>
      </c>
      <c r="M8" s="400">
        <v>16470</v>
      </c>
      <c r="N8" s="400">
        <v>9657</v>
      </c>
      <c r="O8" s="400">
        <v>6813</v>
      </c>
      <c r="P8" s="400">
        <v>86942</v>
      </c>
      <c r="Q8" s="676" t="s">
        <v>445</v>
      </c>
    </row>
    <row r="9" spans="1:17" s="1041" customFormat="1" ht="43.5" customHeight="1">
      <c r="A9" s="1038" t="s">
        <v>886</v>
      </c>
      <c r="B9" s="1039">
        <v>5142</v>
      </c>
      <c r="C9" s="1040">
        <v>2179</v>
      </c>
      <c r="D9" s="1040">
        <v>2963</v>
      </c>
      <c r="E9" s="1040">
        <v>1257</v>
      </c>
      <c r="F9" s="1040">
        <v>19</v>
      </c>
      <c r="G9" s="1040">
        <v>1238</v>
      </c>
      <c r="H9" s="1040">
        <v>7843</v>
      </c>
      <c r="I9" s="1040">
        <v>1673</v>
      </c>
      <c r="J9" s="1040">
        <v>6170</v>
      </c>
      <c r="K9" s="1040">
        <v>2397</v>
      </c>
      <c r="L9" s="1040">
        <v>58833</v>
      </c>
      <c r="M9" s="1040">
        <v>16526</v>
      </c>
      <c r="N9" s="1040">
        <v>9764</v>
      </c>
      <c r="O9" s="1040">
        <v>6762</v>
      </c>
      <c r="P9" s="1040">
        <v>86848</v>
      </c>
      <c r="Q9" s="1042" t="s">
        <v>886</v>
      </c>
    </row>
    <row r="10" spans="1:17" s="304" customFormat="1" ht="16.5" customHeight="1">
      <c r="A10" s="126" t="s">
        <v>414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61" t="s">
        <v>415</v>
      </c>
      <c r="M10" s="61"/>
      <c r="N10" s="61"/>
      <c r="O10" s="61"/>
      <c r="P10" s="330"/>
      <c r="Q10" s="330"/>
    </row>
    <row r="11" spans="1:19" s="326" customFormat="1" ht="16.5" customHeight="1">
      <c r="A11" s="325" t="s">
        <v>416</v>
      </c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 t="s">
        <v>420</v>
      </c>
      <c r="M11" s="325"/>
      <c r="N11" s="325"/>
      <c r="O11" s="325"/>
      <c r="P11" s="325"/>
      <c r="Q11" s="325"/>
      <c r="R11" s="325"/>
      <c r="S11" s="325"/>
    </row>
  </sheetData>
  <sheetProtection/>
  <mergeCells count="24">
    <mergeCell ref="H5:H6"/>
    <mergeCell ref="I5:I6"/>
    <mergeCell ref="A1:Q1"/>
    <mergeCell ref="A2:A6"/>
    <mergeCell ref="B2:K2"/>
    <mergeCell ref="L2:P2"/>
    <mergeCell ref="Q2:Q6"/>
    <mergeCell ref="B3:D4"/>
    <mergeCell ref="E3:G4"/>
    <mergeCell ref="H3:J4"/>
    <mergeCell ref="B5:B6"/>
    <mergeCell ref="C5:C6"/>
    <mergeCell ref="D5:D6"/>
    <mergeCell ref="E5:E6"/>
    <mergeCell ref="F5:F6"/>
    <mergeCell ref="G5:G6"/>
    <mergeCell ref="J5:J6"/>
    <mergeCell ref="M5:M6"/>
    <mergeCell ref="N5:N6"/>
    <mergeCell ref="O5:O6"/>
    <mergeCell ref="M3:O4"/>
    <mergeCell ref="P3:P6"/>
    <mergeCell ref="K3:K6"/>
    <mergeCell ref="L3:L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6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1388</v>
      </c>
      <c r="C1" s="2" t="b">
        <f>"XL4Poppy"</f>
        <v>0</v>
      </c>
    </row>
    <row r="2" ht="13.5" thickBot="1">
      <c r="A2" s="1" t="s">
        <v>1389</v>
      </c>
    </row>
    <row r="3" spans="1:3" ht="13.5" thickBot="1">
      <c r="A3" s="3" t="s">
        <v>1390</v>
      </c>
      <c r="C3" s="4" t="s">
        <v>1391</v>
      </c>
    </row>
    <row r="4" spans="1:3" ht="12.75">
      <c r="A4" s="3" t="e">
        <v>#N/A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1392</v>
      </c>
      <c r="C7" s="5" t="e">
        <f>=</f>
        <v>#NAME?</v>
      </c>
    </row>
    <row r="8" spans="1:3" ht="12.75">
      <c r="A8" s="7" t="s">
        <v>1393</v>
      </c>
      <c r="C8" s="5" t="e">
        <f>=</f>
        <v>#NAME?</v>
      </c>
    </row>
    <row r="9" spans="1:3" ht="12.75">
      <c r="A9" s="8" t="s">
        <v>1394</v>
      </c>
      <c r="C9" s="5" t="e">
        <f>FALSE</f>
        <v>#NAME?</v>
      </c>
    </row>
    <row r="10" spans="1:3" ht="12.75">
      <c r="A10" s="7" t="s">
        <v>1395</v>
      </c>
      <c r="C10" s="5" t="b">
        <f>A21</f>
        <v>0</v>
      </c>
    </row>
    <row r="11" spans="1:3" ht="13.5" thickBot="1">
      <c r="A11" s="9" t="s">
        <v>1396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1397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1398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1399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1400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1388</v>
      </c>
      <c r="C1" s="2" t="b">
        <f>"XL4Poppy"</f>
        <v>0</v>
      </c>
    </row>
    <row r="2" ht="13.5" thickBot="1">
      <c r="A2" s="1" t="s">
        <v>1389</v>
      </c>
    </row>
    <row r="3" spans="1:3" ht="13.5" thickBot="1">
      <c r="A3" s="3" t="s">
        <v>1390</v>
      </c>
      <c r="C3" s="4" t="s">
        <v>1391</v>
      </c>
    </row>
    <row r="4" spans="1:3" ht="12.75">
      <c r="A4" s="3">
        <v>3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1392</v>
      </c>
      <c r="C7" s="5" t="e">
        <f>=</f>
        <v>#NAME?</v>
      </c>
    </row>
    <row r="8" spans="1:3" ht="12.75">
      <c r="A8" s="7" t="s">
        <v>1393</v>
      </c>
      <c r="C8" s="5" t="e">
        <f>=</f>
        <v>#NAME?</v>
      </c>
    </row>
    <row r="9" spans="1:3" ht="12.75">
      <c r="A9" s="8" t="s">
        <v>1394</v>
      </c>
      <c r="C9" s="5" t="e">
        <f>FALSE</f>
        <v>#NAME?</v>
      </c>
    </row>
    <row r="10" spans="1:3" ht="12.75">
      <c r="A10" s="7" t="s">
        <v>1395</v>
      </c>
      <c r="C10" s="5" t="b">
        <f>A21</f>
        <v>0</v>
      </c>
    </row>
    <row r="11" spans="1:3" ht="13.5" thickBot="1">
      <c r="A11" s="9" t="s">
        <v>1396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1397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1398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1399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1400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Y10"/>
  <sheetViews>
    <sheetView zoomScalePageLayoutView="0" workbookViewId="0" topLeftCell="A1">
      <selection activeCell="F22" sqref="F22"/>
    </sheetView>
  </sheetViews>
  <sheetFormatPr defaultColWidth="8.88671875" defaultRowHeight="13.5"/>
  <cols>
    <col min="1" max="1" width="8.4453125" style="338" customWidth="1"/>
    <col min="2" max="17" width="6.4453125" style="338" customWidth="1"/>
    <col min="18" max="18" width="11.88671875" style="338" customWidth="1"/>
    <col min="19" max="16384" width="8.88671875" style="338" customWidth="1"/>
  </cols>
  <sheetData>
    <row r="1" spans="1:18" s="339" customFormat="1" ht="40.5" customHeight="1">
      <c r="A1" s="1156" t="s">
        <v>1500</v>
      </c>
      <c r="B1" s="1156"/>
      <c r="C1" s="1156"/>
      <c r="D1" s="1156"/>
      <c r="E1" s="1156"/>
      <c r="F1" s="1156"/>
      <c r="G1" s="1156"/>
      <c r="H1" s="1156"/>
      <c r="I1" s="1156"/>
      <c r="J1" s="1156"/>
      <c r="K1" s="1156"/>
      <c r="L1" s="1156"/>
      <c r="M1" s="1156"/>
      <c r="N1" s="1156"/>
      <c r="O1" s="1156"/>
      <c r="P1" s="1156"/>
      <c r="Q1" s="1156"/>
      <c r="R1" s="1156"/>
    </row>
    <row r="2" spans="1:18" ht="20.25" customHeight="1">
      <c r="A2" s="337" t="s">
        <v>1501</v>
      </c>
      <c r="O2" s="1151" t="s">
        <v>1502</v>
      </c>
      <c r="P2" s="1151"/>
      <c r="Q2" s="1151"/>
      <c r="R2" s="1151"/>
    </row>
    <row r="3" spans="1:19" s="446" customFormat="1" ht="17.25" customHeight="1">
      <c r="A3" s="1150" t="s">
        <v>453</v>
      </c>
      <c r="B3" s="1152" t="s">
        <v>454</v>
      </c>
      <c r="C3" s="1152"/>
      <c r="D3" s="1152"/>
      <c r="E3" s="1150"/>
      <c r="F3" s="1152" t="s">
        <v>455</v>
      </c>
      <c r="G3" s="1152"/>
      <c r="H3" s="1152"/>
      <c r="I3" s="1150"/>
      <c r="J3" s="1152" t="s">
        <v>456</v>
      </c>
      <c r="K3" s="1152"/>
      <c r="L3" s="1152"/>
      <c r="M3" s="1150"/>
      <c r="N3" s="1152" t="s">
        <v>457</v>
      </c>
      <c r="O3" s="1152"/>
      <c r="P3" s="1152"/>
      <c r="Q3" s="1150"/>
      <c r="R3" s="1153" t="s">
        <v>535</v>
      </c>
      <c r="S3" s="445"/>
    </row>
    <row r="4" spans="1:19" s="446" customFormat="1" ht="17.25" customHeight="1">
      <c r="A4" s="1150"/>
      <c r="B4" s="1150"/>
      <c r="C4" s="1150"/>
      <c r="D4" s="1150"/>
      <c r="E4" s="1150"/>
      <c r="F4" s="1150"/>
      <c r="G4" s="1150"/>
      <c r="H4" s="1150"/>
      <c r="I4" s="1150"/>
      <c r="J4" s="1150"/>
      <c r="K4" s="1150"/>
      <c r="L4" s="1150"/>
      <c r="M4" s="1150"/>
      <c r="N4" s="1150"/>
      <c r="O4" s="1150"/>
      <c r="P4" s="1150"/>
      <c r="Q4" s="1150"/>
      <c r="R4" s="1154"/>
      <c r="S4" s="445"/>
    </row>
    <row r="5" spans="1:19" s="446" customFormat="1" ht="13.5" customHeight="1">
      <c r="A5" s="1150"/>
      <c r="B5" s="1152" t="s">
        <v>458</v>
      </c>
      <c r="C5" s="1152"/>
      <c r="D5" s="1152" t="s">
        <v>459</v>
      </c>
      <c r="E5" s="1152"/>
      <c r="F5" s="1150" t="s">
        <v>446</v>
      </c>
      <c r="G5" s="1150"/>
      <c r="H5" s="1150" t="s">
        <v>447</v>
      </c>
      <c r="I5" s="1150"/>
      <c r="J5" s="1150" t="s">
        <v>446</v>
      </c>
      <c r="K5" s="1150"/>
      <c r="L5" s="1150" t="s">
        <v>447</v>
      </c>
      <c r="M5" s="1150"/>
      <c r="N5" s="1150" t="s">
        <v>446</v>
      </c>
      <c r="O5" s="1150"/>
      <c r="P5" s="1150" t="s">
        <v>447</v>
      </c>
      <c r="Q5" s="1150"/>
      <c r="R5" s="1154"/>
      <c r="S5" s="445"/>
    </row>
    <row r="6" spans="1:19" s="446" customFormat="1" ht="25.5" customHeight="1">
      <c r="A6" s="1150"/>
      <c r="B6" s="1152"/>
      <c r="C6" s="1152"/>
      <c r="D6" s="1152"/>
      <c r="E6" s="1152"/>
      <c r="F6" s="1150"/>
      <c r="G6" s="1150"/>
      <c r="H6" s="1150"/>
      <c r="I6" s="1150"/>
      <c r="J6" s="1150"/>
      <c r="K6" s="1150"/>
      <c r="L6" s="1150"/>
      <c r="M6" s="1150"/>
      <c r="N6" s="1150"/>
      <c r="O6" s="1150"/>
      <c r="P6" s="1150"/>
      <c r="Q6" s="1150"/>
      <c r="R6" s="1155"/>
      <c r="S6" s="445"/>
    </row>
    <row r="7" spans="1:18" s="452" customFormat="1" ht="55.5" customHeight="1">
      <c r="A7" s="450" t="s">
        <v>886</v>
      </c>
      <c r="B7" s="1157">
        <v>179</v>
      </c>
      <c r="C7" s="1158"/>
      <c r="D7" s="1159">
        <v>1317.8</v>
      </c>
      <c r="E7" s="1158"/>
      <c r="F7" s="1158">
        <v>1</v>
      </c>
      <c r="G7" s="1158"/>
      <c r="H7" s="1158">
        <v>3</v>
      </c>
      <c r="I7" s="1158"/>
      <c r="J7" s="1158">
        <v>178</v>
      </c>
      <c r="K7" s="1158"/>
      <c r="L7" s="1159">
        <v>1314.8</v>
      </c>
      <c r="M7" s="1158"/>
      <c r="N7" s="1158" t="s">
        <v>460</v>
      </c>
      <c r="O7" s="1158"/>
      <c r="P7" s="1158" t="s">
        <v>460</v>
      </c>
      <c r="Q7" s="1160"/>
      <c r="R7" s="451" t="s">
        <v>886</v>
      </c>
    </row>
    <row r="8" spans="1:25" s="34" customFormat="1" ht="19.5" customHeight="1">
      <c r="A8" s="34" t="s">
        <v>1503</v>
      </c>
      <c r="B8" s="69"/>
      <c r="C8" s="295"/>
      <c r="D8" s="295"/>
      <c r="E8" s="295"/>
      <c r="F8" s="295"/>
      <c r="G8" s="295"/>
      <c r="H8" s="295"/>
      <c r="I8" s="295"/>
      <c r="J8" s="295"/>
      <c r="L8" s="61" t="s">
        <v>1504</v>
      </c>
      <c r="M8" s="61"/>
      <c r="N8" s="61"/>
      <c r="O8" s="61"/>
      <c r="P8" s="61"/>
      <c r="Q8" s="61"/>
      <c r="R8" s="61"/>
      <c r="S8" s="296"/>
      <c r="T8" s="296" t="s">
        <v>694</v>
      </c>
      <c r="U8" s="300" t="s">
        <v>694</v>
      </c>
      <c r="X8" s="453"/>
      <c r="Y8" s="453"/>
    </row>
    <row r="9" spans="1:13" s="454" customFormat="1" ht="19.5" customHeight="1">
      <c r="A9" s="454" t="s">
        <v>1505</v>
      </c>
      <c r="L9" s="325" t="s">
        <v>1496</v>
      </c>
      <c r="M9" s="325"/>
    </row>
    <row r="10" spans="1:19" s="326" customFormat="1" ht="19.5" customHeight="1">
      <c r="A10" s="325" t="s">
        <v>1497</v>
      </c>
      <c r="B10" s="325"/>
      <c r="C10" s="325"/>
      <c r="D10" s="325"/>
      <c r="E10" s="325"/>
      <c r="F10" s="325"/>
      <c r="H10" s="325"/>
      <c r="I10" s="325"/>
      <c r="J10" s="325"/>
      <c r="K10" s="325"/>
      <c r="M10" s="325"/>
      <c r="N10" s="325"/>
      <c r="O10" s="325"/>
      <c r="P10" s="325"/>
      <c r="Q10" s="325"/>
      <c r="R10" s="325"/>
      <c r="S10" s="325"/>
    </row>
  </sheetData>
  <sheetProtection/>
  <mergeCells count="24">
    <mergeCell ref="N7:O7"/>
    <mergeCell ref="P7:Q7"/>
    <mergeCell ref="B7:C7"/>
    <mergeCell ref="D7:E7"/>
    <mergeCell ref="F7:G7"/>
    <mergeCell ref="H7:I7"/>
    <mergeCell ref="J7:K7"/>
    <mergeCell ref="L7:M7"/>
    <mergeCell ref="R3:R6"/>
    <mergeCell ref="B5:C6"/>
    <mergeCell ref="D5:E6"/>
    <mergeCell ref="F5:G6"/>
    <mergeCell ref="A1:R1"/>
    <mergeCell ref="P5:Q6"/>
    <mergeCell ref="H5:I6"/>
    <mergeCell ref="J5:K6"/>
    <mergeCell ref="L5:M6"/>
    <mergeCell ref="N5:O6"/>
    <mergeCell ref="O2:R2"/>
    <mergeCell ref="A3:A6"/>
    <mergeCell ref="B3:E4"/>
    <mergeCell ref="F3:I4"/>
    <mergeCell ref="J3:M4"/>
    <mergeCell ref="N3:Q4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91" r:id="rId1"/>
  <headerFooter alignWithMargins="0">
    <oddFooter>&amp;L&amp;"돋움,기울임꼴"ⅩⅠ. 교통ㆍ관광 및 정보통신&amp;C- &amp;P -</oddFooter>
  </headerFooter>
  <colBreaks count="1" manualBreakCount="1">
    <brk id="1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Q12"/>
  <sheetViews>
    <sheetView showZeros="0" zoomScale="90" zoomScaleNormal="90" zoomScaleSheetLayoutView="100" zoomScalePageLayoutView="0" workbookViewId="0" topLeftCell="A1">
      <pane xSplit="1" ySplit="6" topLeftCell="B7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K11" sqref="K11"/>
    </sheetView>
  </sheetViews>
  <sheetFormatPr defaultColWidth="8.88671875" defaultRowHeight="13.5"/>
  <cols>
    <col min="1" max="1" width="9.4453125" style="14" customWidth="1"/>
    <col min="2" max="2" width="9.10546875" style="14" bestFit="1" customWidth="1"/>
    <col min="3" max="11" width="9.10546875" style="14" customWidth="1"/>
    <col min="12" max="16384" width="8.88671875" style="14" customWidth="1"/>
  </cols>
  <sheetData>
    <row r="1" spans="1:11" ht="26.25" customHeight="1">
      <c r="A1" s="1163" t="s">
        <v>1245</v>
      </c>
      <c r="B1" s="1163"/>
      <c r="C1" s="1163"/>
      <c r="D1" s="1163"/>
      <c r="E1" s="1163"/>
      <c r="F1" s="1163"/>
      <c r="G1" s="1163"/>
      <c r="H1" s="1163"/>
      <c r="I1" s="1163"/>
      <c r="J1" s="1163"/>
      <c r="K1" s="1163"/>
    </row>
    <row r="2" spans="1:14" ht="15" customHeight="1">
      <c r="A2" s="40" t="s">
        <v>1271</v>
      </c>
      <c r="B2" s="37"/>
      <c r="C2" s="37"/>
      <c r="D2" s="37"/>
      <c r="E2" s="37"/>
      <c r="F2" s="37"/>
      <c r="G2" s="37"/>
      <c r="H2" s="37"/>
      <c r="I2" s="37"/>
      <c r="J2" s="37"/>
      <c r="K2" s="37"/>
      <c r="N2" s="39" t="s">
        <v>553</v>
      </c>
    </row>
    <row r="3" spans="1:14" ht="29.25" customHeight="1">
      <c r="A3" s="1167" t="s">
        <v>525</v>
      </c>
      <c r="B3" s="1164" t="s">
        <v>554</v>
      </c>
      <c r="C3" s="1165"/>
      <c r="D3" s="1161" t="s">
        <v>555</v>
      </c>
      <c r="E3" s="1166"/>
      <c r="F3" s="1166"/>
      <c r="G3" s="1162"/>
      <c r="H3" s="1161" t="s">
        <v>556</v>
      </c>
      <c r="I3" s="1166"/>
      <c r="J3" s="1166"/>
      <c r="K3" s="1162"/>
      <c r="L3" s="1172" t="s">
        <v>557</v>
      </c>
      <c r="M3" s="1173"/>
      <c r="N3" s="88"/>
    </row>
    <row r="4" spans="1:14" ht="29.25" customHeight="1">
      <c r="A4" s="1168"/>
      <c r="B4" s="1170" t="s">
        <v>558</v>
      </c>
      <c r="C4" s="1174"/>
      <c r="D4" s="1161" t="s">
        <v>559</v>
      </c>
      <c r="E4" s="1162"/>
      <c r="F4" s="1161" t="s">
        <v>560</v>
      </c>
      <c r="G4" s="1162"/>
      <c r="H4" s="1161" t="s">
        <v>561</v>
      </c>
      <c r="I4" s="1162"/>
      <c r="J4" s="1161" t="s">
        <v>562</v>
      </c>
      <c r="K4" s="1162"/>
      <c r="L4" s="1170" t="s">
        <v>563</v>
      </c>
      <c r="M4" s="1171"/>
      <c r="N4" s="32" t="s">
        <v>564</v>
      </c>
    </row>
    <row r="5" spans="1:14" ht="29.25" customHeight="1">
      <c r="A5" s="1168"/>
      <c r="B5" s="54" t="s">
        <v>565</v>
      </c>
      <c r="C5" s="54" t="s">
        <v>566</v>
      </c>
      <c r="D5" s="54" t="s">
        <v>565</v>
      </c>
      <c r="E5" s="54" t="s">
        <v>566</v>
      </c>
      <c r="F5" s="54" t="s">
        <v>565</v>
      </c>
      <c r="G5" s="54" t="s">
        <v>566</v>
      </c>
      <c r="H5" s="54" t="s">
        <v>565</v>
      </c>
      <c r="I5" s="54" t="s">
        <v>566</v>
      </c>
      <c r="J5" s="54" t="s">
        <v>565</v>
      </c>
      <c r="K5" s="54" t="s">
        <v>566</v>
      </c>
      <c r="L5" s="22" t="s">
        <v>567</v>
      </c>
      <c r="M5" s="22" t="s">
        <v>568</v>
      </c>
      <c r="N5" s="32" t="s">
        <v>569</v>
      </c>
    </row>
    <row r="6" spans="1:14" ht="29.25" customHeight="1">
      <c r="A6" s="1169"/>
      <c r="B6" s="24" t="s">
        <v>570</v>
      </c>
      <c r="C6" s="24" t="s">
        <v>571</v>
      </c>
      <c r="D6" s="24" t="s">
        <v>570</v>
      </c>
      <c r="E6" s="24" t="s">
        <v>572</v>
      </c>
      <c r="F6" s="24" t="s">
        <v>570</v>
      </c>
      <c r="G6" s="24" t="s">
        <v>572</v>
      </c>
      <c r="H6" s="24" t="s">
        <v>570</v>
      </c>
      <c r="I6" s="24" t="s">
        <v>572</v>
      </c>
      <c r="J6" s="24" t="s">
        <v>570</v>
      </c>
      <c r="K6" s="24" t="s">
        <v>572</v>
      </c>
      <c r="L6" s="24" t="s">
        <v>573</v>
      </c>
      <c r="M6" s="24" t="s">
        <v>572</v>
      </c>
      <c r="N6" s="77"/>
    </row>
    <row r="7" spans="1:14" ht="29.25" customHeight="1">
      <c r="A7" s="44" t="s">
        <v>1419</v>
      </c>
      <c r="B7" s="27">
        <f aca="true" t="shared" si="0" ref="B7:C11">SUM(D7,F7,H7,J7,L7)</f>
        <v>21784</v>
      </c>
      <c r="C7" s="28">
        <f t="shared" si="0"/>
        <v>158825</v>
      </c>
      <c r="D7" s="28">
        <v>8</v>
      </c>
      <c r="E7" s="28">
        <v>583</v>
      </c>
      <c r="F7" s="28">
        <v>439</v>
      </c>
      <c r="G7" s="28">
        <v>10863</v>
      </c>
      <c r="H7" s="28">
        <v>578</v>
      </c>
      <c r="I7" s="28">
        <v>20762</v>
      </c>
      <c r="J7" s="28">
        <v>96</v>
      </c>
      <c r="K7" s="28">
        <v>4565</v>
      </c>
      <c r="L7" s="28">
        <v>20663</v>
      </c>
      <c r="M7" s="29">
        <v>122052</v>
      </c>
      <c r="N7" s="27" t="s">
        <v>1419</v>
      </c>
    </row>
    <row r="8" spans="1:14" s="105" customFormat="1" ht="29.25" customHeight="1">
      <c r="A8" s="206" t="s">
        <v>1415</v>
      </c>
      <c r="B8" s="27">
        <f t="shared" si="0"/>
        <v>23037</v>
      </c>
      <c r="C8" s="28">
        <f t="shared" si="0"/>
        <v>164391</v>
      </c>
      <c r="D8" s="116">
        <v>8</v>
      </c>
      <c r="E8" s="116">
        <v>583</v>
      </c>
      <c r="F8" s="116">
        <v>453</v>
      </c>
      <c r="G8" s="116">
        <v>13091</v>
      </c>
      <c r="H8" s="116">
        <v>585</v>
      </c>
      <c r="I8" s="116">
        <v>20999</v>
      </c>
      <c r="J8" s="116">
        <v>99</v>
      </c>
      <c r="K8" s="116">
        <v>4656</v>
      </c>
      <c r="L8" s="116">
        <v>21892</v>
      </c>
      <c r="M8" s="122">
        <v>125062</v>
      </c>
      <c r="N8" s="207" t="s">
        <v>1415</v>
      </c>
    </row>
    <row r="9" spans="1:14" ht="29.25" customHeight="1">
      <c r="A9" s="20" t="s">
        <v>1416</v>
      </c>
      <c r="B9" s="27">
        <f t="shared" si="0"/>
        <v>23424</v>
      </c>
      <c r="C9" s="28">
        <f t="shared" si="0"/>
        <v>164457</v>
      </c>
      <c r="D9" s="64">
        <v>5</v>
      </c>
      <c r="E9" s="64">
        <v>231</v>
      </c>
      <c r="F9" s="64">
        <v>456</v>
      </c>
      <c r="G9" s="64">
        <v>13443</v>
      </c>
      <c r="H9" s="64">
        <v>593</v>
      </c>
      <c r="I9" s="64">
        <v>21067</v>
      </c>
      <c r="J9" s="64">
        <v>78</v>
      </c>
      <c r="K9" s="64">
        <v>3663</v>
      </c>
      <c r="L9" s="64">
        <v>22292</v>
      </c>
      <c r="M9" s="179">
        <v>126053</v>
      </c>
      <c r="N9" s="32" t="s">
        <v>1416</v>
      </c>
    </row>
    <row r="10" spans="1:14" ht="29.25" customHeight="1">
      <c r="A10" s="20" t="s">
        <v>522</v>
      </c>
      <c r="B10" s="27">
        <v>23226</v>
      </c>
      <c r="C10" s="28">
        <v>169468</v>
      </c>
      <c r="D10" s="64">
        <v>6</v>
      </c>
      <c r="E10" s="64">
        <v>264</v>
      </c>
      <c r="F10" s="64">
        <v>594</v>
      </c>
      <c r="G10" s="64">
        <v>12968</v>
      </c>
      <c r="H10" s="64">
        <v>618</v>
      </c>
      <c r="I10" s="64">
        <v>22400</v>
      </c>
      <c r="J10" s="64">
        <v>45</v>
      </c>
      <c r="K10" s="64">
        <v>1629</v>
      </c>
      <c r="L10" s="64">
        <v>21963</v>
      </c>
      <c r="M10" s="179">
        <v>132207</v>
      </c>
      <c r="N10" s="32" t="s">
        <v>522</v>
      </c>
    </row>
    <row r="11" spans="1:14" s="123" customFormat="1" ht="29.25" customHeight="1">
      <c r="A11" s="305" t="s">
        <v>1476</v>
      </c>
      <c r="B11" s="308">
        <f t="shared" si="0"/>
        <v>16743</v>
      </c>
      <c r="C11" s="309">
        <f t="shared" si="0"/>
        <v>158497</v>
      </c>
      <c r="D11" s="455">
        <v>6</v>
      </c>
      <c r="E11" s="455">
        <v>264</v>
      </c>
      <c r="F11" s="455">
        <v>593</v>
      </c>
      <c r="G11" s="455">
        <v>12968</v>
      </c>
      <c r="H11" s="455">
        <v>594</v>
      </c>
      <c r="I11" s="455">
        <v>22091</v>
      </c>
      <c r="J11" s="455">
        <v>45</v>
      </c>
      <c r="K11" s="455">
        <v>1629</v>
      </c>
      <c r="L11" s="456">
        <v>15505</v>
      </c>
      <c r="M11" s="457">
        <v>121545</v>
      </c>
      <c r="N11" s="310" t="s">
        <v>1476</v>
      </c>
    </row>
    <row r="12" spans="1:17" s="34" customFormat="1" ht="14.25" customHeight="1">
      <c r="A12" s="34" t="s">
        <v>1490</v>
      </c>
      <c r="B12" s="69"/>
      <c r="C12" s="69"/>
      <c r="D12" s="295"/>
      <c r="E12" s="295"/>
      <c r="F12" s="295"/>
      <c r="G12" s="85"/>
      <c r="I12" s="296"/>
      <c r="J12" s="440" t="s">
        <v>1234</v>
      </c>
      <c r="K12" s="85"/>
      <c r="M12" s="296"/>
      <c r="N12" s="295"/>
      <c r="O12" s="85"/>
      <c r="Q12" s="85"/>
    </row>
  </sheetData>
  <sheetProtection/>
  <mergeCells count="12">
    <mergeCell ref="L4:M4"/>
    <mergeCell ref="L3:M3"/>
    <mergeCell ref="B4:C4"/>
    <mergeCell ref="D4:E4"/>
    <mergeCell ref="F4:G4"/>
    <mergeCell ref="H4:I4"/>
    <mergeCell ref="J4:K4"/>
    <mergeCell ref="A1:K1"/>
    <mergeCell ref="B3:C3"/>
    <mergeCell ref="D3:G3"/>
    <mergeCell ref="H3:K3"/>
    <mergeCell ref="A3:A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S29"/>
  <sheetViews>
    <sheetView showZeros="0" zoomScaleSheetLayoutView="80" zoomScalePageLayoutView="0" workbookViewId="0" topLeftCell="A1">
      <selection activeCell="H11" sqref="H11"/>
    </sheetView>
  </sheetViews>
  <sheetFormatPr defaultColWidth="8.88671875" defaultRowHeight="13.5"/>
  <cols>
    <col min="1" max="1" width="9.6640625" style="80" customWidth="1"/>
    <col min="2" max="13" width="9.88671875" style="80" customWidth="1"/>
    <col min="14" max="14" width="8.99609375" style="80" customWidth="1"/>
    <col min="15" max="16384" width="8.88671875" style="80" customWidth="1"/>
  </cols>
  <sheetData>
    <row r="1" spans="1:14" s="104" customFormat="1" ht="30.75" customHeight="1">
      <c r="A1" s="1178" t="s">
        <v>1246</v>
      </c>
      <c r="B1" s="1178"/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</row>
    <row r="2" spans="1:14" s="14" customFormat="1" ht="20.25" customHeight="1">
      <c r="A2" s="40" t="s">
        <v>1506</v>
      </c>
      <c r="M2" s="62"/>
      <c r="N2" s="62" t="s">
        <v>1507</v>
      </c>
    </row>
    <row r="3" spans="1:14" s="14" customFormat="1" ht="26.25" customHeight="1">
      <c r="A3" s="43"/>
      <c r="B3" s="1179" t="s">
        <v>1118</v>
      </c>
      <c r="C3" s="1166"/>
      <c r="D3" s="1166"/>
      <c r="E3" s="1166"/>
      <c r="F3" s="1166"/>
      <c r="G3" s="1166"/>
      <c r="H3" s="1179" t="s">
        <v>1508</v>
      </c>
      <c r="I3" s="1166"/>
      <c r="J3" s="1166"/>
      <c r="K3" s="1166"/>
      <c r="L3" s="1166"/>
      <c r="M3" s="1166"/>
      <c r="N3" s="458"/>
    </row>
    <row r="4" spans="1:14" s="14" customFormat="1" ht="17.25" customHeight="1">
      <c r="A4" s="459" t="s">
        <v>427</v>
      </c>
      <c r="B4" s="1161" t="s">
        <v>1119</v>
      </c>
      <c r="C4" s="1166"/>
      <c r="D4" s="1179" t="s">
        <v>1120</v>
      </c>
      <c r="E4" s="1180"/>
      <c r="F4" s="1179" t="s">
        <v>1121</v>
      </c>
      <c r="G4" s="1180"/>
      <c r="H4" s="1161" t="s">
        <v>1119</v>
      </c>
      <c r="I4" s="1181"/>
      <c r="J4" s="1182" t="s">
        <v>1122</v>
      </c>
      <c r="K4" s="1183"/>
      <c r="L4" s="1182" t="s">
        <v>1123</v>
      </c>
      <c r="M4" s="1183"/>
      <c r="N4" s="22" t="s">
        <v>434</v>
      </c>
    </row>
    <row r="5" spans="1:14" s="14" customFormat="1" ht="17.25" customHeight="1">
      <c r="A5" s="460" t="s">
        <v>544</v>
      </c>
      <c r="B5" s="22" t="s">
        <v>1124</v>
      </c>
      <c r="C5" s="22" t="s">
        <v>1125</v>
      </c>
      <c r="D5" s="22" t="s">
        <v>1124</v>
      </c>
      <c r="E5" s="22" t="s">
        <v>1125</v>
      </c>
      <c r="F5" s="22" t="s">
        <v>1124</v>
      </c>
      <c r="G5" s="22" t="s">
        <v>1125</v>
      </c>
      <c r="H5" s="22" t="s">
        <v>1124</v>
      </c>
      <c r="I5" s="22" t="s">
        <v>1125</v>
      </c>
      <c r="J5" s="22" t="s">
        <v>1124</v>
      </c>
      <c r="K5" s="22" t="s">
        <v>1125</v>
      </c>
      <c r="L5" s="17" t="s">
        <v>1124</v>
      </c>
      <c r="M5" s="340" t="s">
        <v>1125</v>
      </c>
      <c r="N5" s="33" t="s">
        <v>548</v>
      </c>
    </row>
    <row r="6" spans="1:19" s="14" customFormat="1" ht="17.25" customHeight="1">
      <c r="A6" s="77"/>
      <c r="B6" s="24" t="s">
        <v>700</v>
      </c>
      <c r="C6" s="24" t="s">
        <v>701</v>
      </c>
      <c r="D6" s="24" t="s">
        <v>700</v>
      </c>
      <c r="E6" s="24" t="s">
        <v>701</v>
      </c>
      <c r="F6" s="24" t="s">
        <v>700</v>
      </c>
      <c r="G6" s="24" t="s">
        <v>701</v>
      </c>
      <c r="H6" s="24" t="s">
        <v>700</v>
      </c>
      <c r="I6" s="24" t="s">
        <v>701</v>
      </c>
      <c r="J6" s="24" t="s">
        <v>700</v>
      </c>
      <c r="K6" s="24" t="s">
        <v>701</v>
      </c>
      <c r="L6" s="23" t="s">
        <v>700</v>
      </c>
      <c r="M6" s="50" t="s">
        <v>701</v>
      </c>
      <c r="N6" s="461"/>
      <c r="O6" s="462"/>
      <c r="P6" s="462"/>
      <c r="Q6" s="462"/>
      <c r="R6" s="462"/>
      <c r="S6" s="462"/>
    </row>
    <row r="7" spans="1:14" s="14" customFormat="1" ht="21.75" customHeight="1">
      <c r="A7" s="463" t="s">
        <v>32</v>
      </c>
      <c r="B7" s="464">
        <f aca="true" t="shared" si="0" ref="B7:C23">SUM(D7,F7)</f>
        <v>10271206</v>
      </c>
      <c r="C7" s="385">
        <f t="shared" si="0"/>
        <v>211718</v>
      </c>
      <c r="D7" s="465">
        <v>5107274</v>
      </c>
      <c r="E7" s="360">
        <v>94047</v>
      </c>
      <c r="F7" s="465">
        <v>5163932</v>
      </c>
      <c r="G7" s="360">
        <v>117671</v>
      </c>
      <c r="H7" s="464">
        <f aca="true" t="shared" si="1" ref="H7:I23">SUM(J7,L7)</f>
        <v>1194093</v>
      </c>
      <c r="I7" s="466">
        <f t="shared" si="1"/>
        <v>4665</v>
      </c>
      <c r="J7" s="467">
        <v>600979</v>
      </c>
      <c r="K7" s="468">
        <v>2806</v>
      </c>
      <c r="L7" s="467">
        <v>593114</v>
      </c>
      <c r="M7" s="468">
        <v>1859</v>
      </c>
      <c r="N7" s="463" t="s">
        <v>32</v>
      </c>
    </row>
    <row r="8" spans="1:14" s="14" customFormat="1" ht="21.75" customHeight="1">
      <c r="A8" s="463" t="s">
        <v>1236</v>
      </c>
      <c r="B8" s="464">
        <f t="shared" si="0"/>
        <v>10714714</v>
      </c>
      <c r="C8" s="385">
        <f t="shared" si="0"/>
        <v>152131</v>
      </c>
      <c r="D8" s="465">
        <v>5306567</v>
      </c>
      <c r="E8" s="360">
        <v>72780</v>
      </c>
      <c r="F8" s="465">
        <v>5408147</v>
      </c>
      <c r="G8" s="360">
        <v>79351</v>
      </c>
      <c r="H8" s="464">
        <f t="shared" si="1"/>
        <v>710126</v>
      </c>
      <c r="I8" s="466">
        <f t="shared" si="1"/>
        <v>1494</v>
      </c>
      <c r="J8" s="467">
        <v>359453</v>
      </c>
      <c r="K8" s="468">
        <v>1021</v>
      </c>
      <c r="L8" s="467">
        <v>350673</v>
      </c>
      <c r="M8" s="468">
        <v>473</v>
      </c>
      <c r="N8" s="463" t="s">
        <v>1236</v>
      </c>
    </row>
    <row r="9" spans="1:14" s="105" customFormat="1" ht="21.75" customHeight="1">
      <c r="A9" s="469" t="s">
        <v>1232</v>
      </c>
      <c r="B9" s="464">
        <f t="shared" si="0"/>
        <v>12397231</v>
      </c>
      <c r="C9" s="385">
        <f t="shared" si="0"/>
        <v>160275</v>
      </c>
      <c r="D9" s="470">
        <v>6166060</v>
      </c>
      <c r="E9" s="471">
        <v>63547</v>
      </c>
      <c r="F9" s="470">
        <v>6231171</v>
      </c>
      <c r="G9" s="471">
        <v>96728</v>
      </c>
      <c r="H9" s="464">
        <f t="shared" si="1"/>
        <v>505125</v>
      </c>
      <c r="I9" s="466">
        <f t="shared" si="1"/>
        <v>1336</v>
      </c>
      <c r="J9" s="472">
        <v>257842</v>
      </c>
      <c r="K9" s="473">
        <v>613</v>
      </c>
      <c r="L9" s="472">
        <v>247283</v>
      </c>
      <c r="M9" s="473">
        <v>723</v>
      </c>
      <c r="N9" s="469" t="s">
        <v>1232</v>
      </c>
    </row>
    <row r="10" spans="1:14" s="105" customFormat="1" ht="21.75" customHeight="1">
      <c r="A10" s="469" t="s">
        <v>445</v>
      </c>
      <c r="B10" s="464">
        <f t="shared" si="0"/>
        <v>14210629</v>
      </c>
      <c r="C10" s="385">
        <f t="shared" si="0"/>
        <v>143573</v>
      </c>
      <c r="D10" s="470">
        <v>7066964</v>
      </c>
      <c r="E10" s="471">
        <v>64970</v>
      </c>
      <c r="F10" s="470">
        <v>7143665</v>
      </c>
      <c r="G10" s="471">
        <v>78603</v>
      </c>
      <c r="H10" s="464">
        <f t="shared" si="1"/>
        <v>607458</v>
      </c>
      <c r="I10" s="466">
        <f t="shared" si="1"/>
        <v>1181</v>
      </c>
      <c r="J10" s="472">
        <v>307612</v>
      </c>
      <c r="K10" s="473">
        <v>748</v>
      </c>
      <c r="L10" s="472">
        <v>299846</v>
      </c>
      <c r="M10" s="473">
        <v>433</v>
      </c>
      <c r="N10" s="469" t="s">
        <v>445</v>
      </c>
    </row>
    <row r="11" spans="1:14" s="30" customFormat="1" ht="21.75" customHeight="1">
      <c r="A11" s="474" t="s">
        <v>33</v>
      </c>
      <c r="B11" s="475">
        <f>SUM(D11,F11)</f>
        <v>15661053</v>
      </c>
      <c r="C11" s="476">
        <f>SUM(E11,G11)</f>
        <v>156157</v>
      </c>
      <c r="D11" s="477">
        <f>SUM(D12:D23)</f>
        <v>7801285</v>
      </c>
      <c r="E11" s="478">
        <f>SUM(E12:E23)</f>
        <v>65687</v>
      </c>
      <c r="F11" s="477">
        <f>SUM(F12:F23)</f>
        <v>7859768</v>
      </c>
      <c r="G11" s="478">
        <f>SUM(G12:G23)</f>
        <v>90470</v>
      </c>
      <c r="H11" s="475">
        <f t="shared" si="1"/>
        <v>602160</v>
      </c>
      <c r="I11" s="479">
        <f t="shared" si="1"/>
        <v>942</v>
      </c>
      <c r="J11" s="477">
        <f>SUM(J12:J23)</f>
        <v>306472</v>
      </c>
      <c r="K11" s="480">
        <f>SUM(K12:K23)</f>
        <v>634</v>
      </c>
      <c r="L11" s="477">
        <f>SUM(L12:L23)</f>
        <v>295688</v>
      </c>
      <c r="M11" s="480">
        <f>SUM(M12:M23)</f>
        <v>308</v>
      </c>
      <c r="N11" s="474" t="s">
        <v>33</v>
      </c>
    </row>
    <row r="12" spans="1:14" s="14" customFormat="1" ht="21.75" customHeight="1">
      <c r="A12" s="469" t="s">
        <v>574</v>
      </c>
      <c r="B12" s="464">
        <f>SUM(D12,F12)</f>
        <v>1025583</v>
      </c>
      <c r="C12" s="385">
        <f>SUM(E12,G12)</f>
        <v>10915</v>
      </c>
      <c r="D12" s="472">
        <v>507263</v>
      </c>
      <c r="E12" s="473">
        <v>5435</v>
      </c>
      <c r="F12" s="472">
        <v>518320</v>
      </c>
      <c r="G12" s="473">
        <v>5480</v>
      </c>
      <c r="H12" s="464">
        <f t="shared" si="1"/>
        <v>30841</v>
      </c>
      <c r="I12" s="466">
        <f t="shared" si="1"/>
        <v>122</v>
      </c>
      <c r="J12" s="472">
        <v>15134</v>
      </c>
      <c r="K12" s="473">
        <v>84</v>
      </c>
      <c r="L12" s="472">
        <v>15707</v>
      </c>
      <c r="M12" s="473">
        <v>38</v>
      </c>
      <c r="N12" s="469" t="s">
        <v>575</v>
      </c>
    </row>
    <row r="13" spans="1:14" s="14" customFormat="1" ht="21.75" customHeight="1">
      <c r="A13" s="469" t="s">
        <v>576</v>
      </c>
      <c r="B13" s="464">
        <f t="shared" si="0"/>
        <v>1027154</v>
      </c>
      <c r="C13" s="385">
        <f t="shared" si="0"/>
        <v>11808</v>
      </c>
      <c r="D13" s="472">
        <v>513355</v>
      </c>
      <c r="E13" s="473">
        <v>3954</v>
      </c>
      <c r="F13" s="472">
        <v>513799</v>
      </c>
      <c r="G13" s="473">
        <v>7854</v>
      </c>
      <c r="H13" s="464">
        <f t="shared" si="1"/>
        <v>32361</v>
      </c>
      <c r="I13" s="466">
        <f t="shared" si="1"/>
        <v>74</v>
      </c>
      <c r="J13" s="472">
        <v>16245</v>
      </c>
      <c r="K13" s="473">
        <v>53</v>
      </c>
      <c r="L13" s="472">
        <v>16116</v>
      </c>
      <c r="M13" s="473">
        <v>21</v>
      </c>
      <c r="N13" s="469" t="s">
        <v>577</v>
      </c>
    </row>
    <row r="14" spans="1:14" s="14" customFormat="1" ht="21.75" customHeight="1">
      <c r="A14" s="469" t="s">
        <v>578</v>
      </c>
      <c r="B14" s="464">
        <f t="shared" si="0"/>
        <v>1112306</v>
      </c>
      <c r="C14" s="385">
        <f t="shared" si="0"/>
        <v>18311</v>
      </c>
      <c r="D14" s="472">
        <v>558825</v>
      </c>
      <c r="E14" s="473">
        <v>4908</v>
      </c>
      <c r="F14" s="472">
        <v>553481</v>
      </c>
      <c r="G14" s="473">
        <v>13403</v>
      </c>
      <c r="H14" s="464">
        <f t="shared" si="1"/>
        <v>34740</v>
      </c>
      <c r="I14" s="466">
        <f t="shared" si="1"/>
        <v>75</v>
      </c>
      <c r="J14" s="472">
        <v>18555</v>
      </c>
      <c r="K14" s="473">
        <v>43</v>
      </c>
      <c r="L14" s="472">
        <v>16185</v>
      </c>
      <c r="M14" s="473">
        <v>32</v>
      </c>
      <c r="N14" s="469" t="s">
        <v>579</v>
      </c>
    </row>
    <row r="15" spans="1:14" s="14" customFormat="1" ht="21.75" customHeight="1">
      <c r="A15" s="469" t="s">
        <v>580</v>
      </c>
      <c r="B15" s="464">
        <f t="shared" si="0"/>
        <v>1436226</v>
      </c>
      <c r="C15" s="385">
        <f t="shared" si="0"/>
        <v>13599</v>
      </c>
      <c r="D15" s="472">
        <v>714450</v>
      </c>
      <c r="E15" s="473">
        <v>4975</v>
      </c>
      <c r="F15" s="472">
        <v>721776</v>
      </c>
      <c r="G15" s="473">
        <v>8624</v>
      </c>
      <c r="H15" s="464">
        <f t="shared" si="1"/>
        <v>37140</v>
      </c>
      <c r="I15" s="466">
        <f t="shared" si="1"/>
        <v>47</v>
      </c>
      <c r="J15" s="472">
        <v>19053</v>
      </c>
      <c r="K15" s="473">
        <v>37</v>
      </c>
      <c r="L15" s="472">
        <v>18087</v>
      </c>
      <c r="M15" s="473">
        <v>10</v>
      </c>
      <c r="N15" s="469" t="s">
        <v>581</v>
      </c>
    </row>
    <row r="16" spans="1:14" s="14" customFormat="1" ht="21.75" customHeight="1">
      <c r="A16" s="469" t="s">
        <v>582</v>
      </c>
      <c r="B16" s="464">
        <f t="shared" si="0"/>
        <v>1526358</v>
      </c>
      <c r="C16" s="385">
        <f t="shared" si="0"/>
        <v>11530</v>
      </c>
      <c r="D16" s="472">
        <v>756952</v>
      </c>
      <c r="E16" s="473">
        <v>5537</v>
      </c>
      <c r="F16" s="472">
        <v>769406</v>
      </c>
      <c r="G16" s="473">
        <v>5993</v>
      </c>
      <c r="H16" s="464">
        <f t="shared" si="1"/>
        <v>44966</v>
      </c>
      <c r="I16" s="466">
        <f t="shared" si="1"/>
        <v>96</v>
      </c>
      <c r="J16" s="472">
        <v>22235</v>
      </c>
      <c r="K16" s="473">
        <v>61</v>
      </c>
      <c r="L16" s="472">
        <v>22731</v>
      </c>
      <c r="M16" s="473">
        <v>35</v>
      </c>
      <c r="N16" s="469" t="s">
        <v>583</v>
      </c>
    </row>
    <row r="17" spans="1:14" s="14" customFormat="1" ht="21.75" customHeight="1">
      <c r="A17" s="469" t="s">
        <v>584</v>
      </c>
      <c r="B17" s="464">
        <f t="shared" si="0"/>
        <v>1298360</v>
      </c>
      <c r="C17" s="385">
        <f t="shared" si="0"/>
        <v>10364</v>
      </c>
      <c r="D17" s="472">
        <v>639946</v>
      </c>
      <c r="E17" s="473">
        <v>5620</v>
      </c>
      <c r="F17" s="472">
        <v>658414</v>
      </c>
      <c r="G17" s="473">
        <v>4744</v>
      </c>
      <c r="H17" s="464">
        <f t="shared" si="1"/>
        <v>45783</v>
      </c>
      <c r="I17" s="466">
        <f t="shared" si="1"/>
        <v>101</v>
      </c>
      <c r="J17" s="472">
        <v>23587</v>
      </c>
      <c r="K17" s="473">
        <v>63</v>
      </c>
      <c r="L17" s="472">
        <v>22196</v>
      </c>
      <c r="M17" s="473">
        <v>38</v>
      </c>
      <c r="N17" s="469" t="s">
        <v>585</v>
      </c>
    </row>
    <row r="18" spans="1:14" s="14" customFormat="1" ht="21.75" customHeight="1">
      <c r="A18" s="469" t="s">
        <v>586</v>
      </c>
      <c r="B18" s="464">
        <f t="shared" si="0"/>
        <v>1327238</v>
      </c>
      <c r="C18" s="385">
        <f t="shared" si="0"/>
        <v>10113</v>
      </c>
      <c r="D18" s="472">
        <v>684216</v>
      </c>
      <c r="E18" s="473">
        <v>5786</v>
      </c>
      <c r="F18" s="472">
        <v>643022</v>
      </c>
      <c r="G18" s="473">
        <v>4327</v>
      </c>
      <c r="H18" s="464">
        <f t="shared" si="1"/>
        <v>61340</v>
      </c>
      <c r="I18" s="466">
        <f t="shared" si="1"/>
        <v>93</v>
      </c>
      <c r="J18" s="472">
        <v>31597</v>
      </c>
      <c r="K18" s="473">
        <v>77</v>
      </c>
      <c r="L18" s="472">
        <v>29743</v>
      </c>
      <c r="M18" s="473">
        <v>16</v>
      </c>
      <c r="N18" s="469" t="s">
        <v>587</v>
      </c>
    </row>
    <row r="19" spans="1:14" s="14" customFormat="1" ht="21.75" customHeight="1">
      <c r="A19" s="469" t="s">
        <v>588</v>
      </c>
      <c r="B19" s="464">
        <f t="shared" si="0"/>
        <v>1538623</v>
      </c>
      <c r="C19" s="385">
        <f t="shared" si="0"/>
        <v>11536</v>
      </c>
      <c r="D19" s="472">
        <v>751690</v>
      </c>
      <c r="E19" s="473">
        <v>6413</v>
      </c>
      <c r="F19" s="472">
        <v>786933</v>
      </c>
      <c r="G19" s="473">
        <v>5123</v>
      </c>
      <c r="H19" s="464">
        <f t="shared" si="1"/>
        <v>69072</v>
      </c>
      <c r="I19" s="466">
        <f t="shared" si="1"/>
        <v>60</v>
      </c>
      <c r="J19" s="472">
        <v>34885</v>
      </c>
      <c r="K19" s="473">
        <v>44</v>
      </c>
      <c r="L19" s="472">
        <v>34187</v>
      </c>
      <c r="M19" s="473">
        <v>16</v>
      </c>
      <c r="N19" s="469" t="s">
        <v>589</v>
      </c>
    </row>
    <row r="20" spans="1:14" s="14" customFormat="1" ht="21.75" customHeight="1">
      <c r="A20" s="469" t="s">
        <v>590</v>
      </c>
      <c r="B20" s="464">
        <f t="shared" si="0"/>
        <v>1270537</v>
      </c>
      <c r="C20" s="385">
        <f t="shared" si="0"/>
        <v>13511</v>
      </c>
      <c r="D20" s="472">
        <v>632413</v>
      </c>
      <c r="E20" s="473">
        <v>6142</v>
      </c>
      <c r="F20" s="472">
        <v>638124</v>
      </c>
      <c r="G20" s="473">
        <v>7369</v>
      </c>
      <c r="H20" s="464">
        <f t="shared" si="1"/>
        <v>64323</v>
      </c>
      <c r="I20" s="466">
        <f t="shared" si="1"/>
        <v>50</v>
      </c>
      <c r="J20" s="472">
        <v>32937</v>
      </c>
      <c r="K20" s="473">
        <v>43</v>
      </c>
      <c r="L20" s="472">
        <v>31386</v>
      </c>
      <c r="M20" s="473">
        <v>7</v>
      </c>
      <c r="N20" s="469" t="s">
        <v>591</v>
      </c>
    </row>
    <row r="21" spans="1:14" s="14" customFormat="1" ht="21.75" customHeight="1">
      <c r="A21" s="469" t="s">
        <v>592</v>
      </c>
      <c r="B21" s="464">
        <f t="shared" si="0"/>
        <v>1550908</v>
      </c>
      <c r="C21" s="385">
        <f t="shared" si="0"/>
        <v>14281</v>
      </c>
      <c r="D21" s="472">
        <v>765877</v>
      </c>
      <c r="E21" s="473">
        <v>5830</v>
      </c>
      <c r="F21" s="472">
        <v>785031</v>
      </c>
      <c r="G21" s="473">
        <v>8451</v>
      </c>
      <c r="H21" s="464">
        <f t="shared" si="1"/>
        <v>67919</v>
      </c>
      <c r="I21" s="466">
        <f t="shared" si="1"/>
        <v>84</v>
      </c>
      <c r="J21" s="472">
        <v>34175</v>
      </c>
      <c r="K21" s="473">
        <v>57</v>
      </c>
      <c r="L21" s="472">
        <v>33744</v>
      </c>
      <c r="M21" s="473">
        <v>27</v>
      </c>
      <c r="N21" s="469" t="s">
        <v>593</v>
      </c>
    </row>
    <row r="22" spans="1:14" s="14" customFormat="1" ht="21.75" customHeight="1">
      <c r="A22" s="469" t="s">
        <v>594</v>
      </c>
      <c r="B22" s="464">
        <f t="shared" si="0"/>
        <v>1351131</v>
      </c>
      <c r="C22" s="385">
        <f t="shared" si="0"/>
        <v>14179</v>
      </c>
      <c r="D22" s="472">
        <v>667375</v>
      </c>
      <c r="E22" s="473">
        <v>5635</v>
      </c>
      <c r="F22" s="472">
        <v>683756</v>
      </c>
      <c r="G22" s="473">
        <v>8544</v>
      </c>
      <c r="H22" s="464">
        <f t="shared" si="1"/>
        <v>61247</v>
      </c>
      <c r="I22" s="466">
        <f t="shared" si="1"/>
        <v>49</v>
      </c>
      <c r="J22" s="472">
        <v>31451</v>
      </c>
      <c r="K22" s="473">
        <v>27</v>
      </c>
      <c r="L22" s="472">
        <v>29796</v>
      </c>
      <c r="M22" s="473">
        <v>22</v>
      </c>
      <c r="N22" s="469" t="s">
        <v>595</v>
      </c>
    </row>
    <row r="23" spans="1:14" s="14" customFormat="1" ht="21.75" customHeight="1">
      <c r="A23" s="481" t="s">
        <v>596</v>
      </c>
      <c r="B23" s="482">
        <f t="shared" si="0"/>
        <v>1196629</v>
      </c>
      <c r="C23" s="483">
        <f t="shared" si="0"/>
        <v>16010</v>
      </c>
      <c r="D23" s="484">
        <v>608923</v>
      </c>
      <c r="E23" s="485">
        <v>5452</v>
      </c>
      <c r="F23" s="484">
        <v>587706</v>
      </c>
      <c r="G23" s="485">
        <v>10558</v>
      </c>
      <c r="H23" s="482">
        <f t="shared" si="1"/>
        <v>52428</v>
      </c>
      <c r="I23" s="486">
        <f t="shared" si="1"/>
        <v>91</v>
      </c>
      <c r="J23" s="484">
        <v>26618</v>
      </c>
      <c r="K23" s="485">
        <v>45</v>
      </c>
      <c r="L23" s="484">
        <v>25810</v>
      </c>
      <c r="M23" s="485">
        <v>46</v>
      </c>
      <c r="N23" s="481" t="s">
        <v>597</v>
      </c>
    </row>
    <row r="24" spans="1:14" s="34" customFormat="1" ht="17.25" customHeight="1">
      <c r="A24" s="1175" t="s">
        <v>1509</v>
      </c>
      <c r="B24" s="1175"/>
      <c r="C24" s="1175"/>
      <c r="D24" s="1175"/>
      <c r="E24" s="1175"/>
      <c r="F24" s="1175"/>
      <c r="H24" s="1176" t="s">
        <v>1154</v>
      </c>
      <c r="I24" s="1176"/>
      <c r="J24" s="1176"/>
      <c r="K24" s="1176"/>
      <c r="L24" s="1176"/>
      <c r="M24" s="1176"/>
      <c r="N24" s="1176"/>
    </row>
    <row r="25" spans="1:8" s="34" customFormat="1" ht="17.25" customHeight="1">
      <c r="A25" s="1177" t="s">
        <v>18</v>
      </c>
      <c r="B25" s="1177"/>
      <c r="C25" s="1177"/>
      <c r="D25" s="295"/>
      <c r="E25" s="295"/>
      <c r="F25" s="295"/>
      <c r="G25" s="333"/>
      <c r="H25" s="295"/>
    </row>
    <row r="26" spans="1:14" s="34" customFormat="1" ht="17.25" customHeight="1">
      <c r="A26" s="34" t="s">
        <v>19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295"/>
    </row>
    <row r="29" ht="14.25">
      <c r="B29" s="487"/>
    </row>
  </sheetData>
  <sheetProtection/>
  <mergeCells count="12">
    <mergeCell ref="J4:K4"/>
    <mergeCell ref="L4:M4"/>
    <mergeCell ref="A24:F24"/>
    <mergeCell ref="H24:N24"/>
    <mergeCell ref="A25:C25"/>
    <mergeCell ref="A1:N1"/>
    <mergeCell ref="B3:G3"/>
    <mergeCell ref="H3:M3"/>
    <mergeCell ref="B4:C4"/>
    <mergeCell ref="D4:E4"/>
    <mergeCell ref="F4:G4"/>
    <mergeCell ref="H4:I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J1721"/>
  <sheetViews>
    <sheetView zoomScalePageLayoutView="0" workbookViewId="0" topLeftCell="A1">
      <selection activeCell="A1" sqref="A1:J1"/>
    </sheetView>
  </sheetViews>
  <sheetFormatPr defaultColWidth="8.88671875" defaultRowHeight="13.5"/>
  <cols>
    <col min="1" max="1" width="8.88671875" style="63" customWidth="1"/>
    <col min="2" max="2" width="10.77734375" style="63" customWidth="1"/>
    <col min="3" max="3" width="18.21484375" style="63" customWidth="1"/>
    <col min="4" max="4" width="11.4453125" style="63" customWidth="1"/>
    <col min="5" max="5" width="11.88671875" style="63" customWidth="1"/>
    <col min="6" max="6" width="16.3359375" style="63" customWidth="1"/>
    <col min="7" max="7" width="14.10546875" style="63" customWidth="1"/>
    <col min="8" max="8" width="12.10546875" style="63" customWidth="1"/>
    <col min="9" max="9" width="11.10546875" style="63" customWidth="1"/>
    <col min="10" max="10" width="11.3359375" style="63" customWidth="1"/>
    <col min="11" max="12" width="8.88671875" style="63" customWidth="1"/>
    <col min="13" max="13" width="9.21484375" style="63" bestFit="1" customWidth="1"/>
    <col min="14" max="16384" width="8.88671875" style="63" customWidth="1"/>
  </cols>
  <sheetData>
    <row r="1" spans="1:10" s="102" customFormat="1" ht="30.75" customHeight="1">
      <c r="A1" s="1184" t="s">
        <v>1247</v>
      </c>
      <c r="B1" s="1184"/>
      <c r="C1" s="1184"/>
      <c r="D1" s="1184"/>
      <c r="E1" s="1184"/>
      <c r="F1" s="1184"/>
      <c r="G1" s="1184"/>
      <c r="H1" s="1184"/>
      <c r="I1" s="1184"/>
      <c r="J1" s="1184"/>
    </row>
    <row r="2" spans="1:10" ht="8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</row>
    <row r="3" spans="1:10" s="26" customFormat="1" ht="19.5" customHeight="1">
      <c r="A3" s="16"/>
      <c r="B3" s="22" t="s">
        <v>1156</v>
      </c>
      <c r="C3" s="22" t="s">
        <v>1204</v>
      </c>
      <c r="D3" s="22" t="s">
        <v>1205</v>
      </c>
      <c r="E3" s="22" t="s">
        <v>1279</v>
      </c>
      <c r="F3" s="22" t="s">
        <v>1280</v>
      </c>
      <c r="G3" s="22" t="s">
        <v>1281</v>
      </c>
      <c r="H3" s="22" t="s">
        <v>1282</v>
      </c>
      <c r="I3" s="340" t="s">
        <v>1283</v>
      </c>
      <c r="J3" s="22"/>
    </row>
    <row r="4" spans="1:10" s="26" customFormat="1" ht="19.5" customHeight="1">
      <c r="A4" s="108" t="s">
        <v>696</v>
      </c>
      <c r="B4" s="33"/>
      <c r="C4" s="33"/>
      <c r="D4" s="33"/>
      <c r="E4" s="33" t="s">
        <v>1284</v>
      </c>
      <c r="F4" s="33"/>
      <c r="G4" s="33"/>
      <c r="H4" s="33" t="s">
        <v>1338</v>
      </c>
      <c r="I4" s="32" t="s">
        <v>1285</v>
      </c>
      <c r="J4" s="33" t="s">
        <v>698</v>
      </c>
    </row>
    <row r="5" spans="1:10" s="26" customFormat="1" ht="19.5" customHeight="1">
      <c r="A5" s="21"/>
      <c r="B5" s="33"/>
      <c r="C5" s="33" t="s">
        <v>1376</v>
      </c>
      <c r="D5" s="33" t="s">
        <v>1339</v>
      </c>
      <c r="E5" s="33" t="s">
        <v>1510</v>
      </c>
      <c r="F5" s="79" t="s">
        <v>1340</v>
      </c>
      <c r="G5" s="79" t="s">
        <v>1381</v>
      </c>
      <c r="H5" s="79" t="s">
        <v>1341</v>
      </c>
      <c r="I5" s="344" t="s">
        <v>1342</v>
      </c>
      <c r="J5" s="33"/>
    </row>
    <row r="6" spans="1:10" s="26" customFormat="1" ht="19.5" customHeight="1">
      <c r="A6" s="25"/>
      <c r="B6" s="24" t="s">
        <v>1343</v>
      </c>
      <c r="C6" s="24" t="s">
        <v>1378</v>
      </c>
      <c r="D6" s="24" t="s">
        <v>1344</v>
      </c>
      <c r="E6" s="56" t="s">
        <v>1345</v>
      </c>
      <c r="F6" s="24" t="s">
        <v>1346</v>
      </c>
      <c r="G6" s="24" t="s">
        <v>699</v>
      </c>
      <c r="H6" s="56" t="s">
        <v>1347</v>
      </c>
      <c r="I6" s="50" t="s">
        <v>1348</v>
      </c>
      <c r="J6" s="24"/>
    </row>
    <row r="7" spans="1:10" s="71" customFormat="1" ht="19.5" customHeight="1">
      <c r="A7" s="488" t="s">
        <v>22</v>
      </c>
      <c r="B7" s="1187" t="s">
        <v>598</v>
      </c>
      <c r="C7" s="1188"/>
      <c r="D7" s="1188"/>
      <c r="E7" s="1188"/>
      <c r="F7" s="1185" t="s">
        <v>599</v>
      </c>
      <c r="G7" s="1185"/>
      <c r="H7" s="1185"/>
      <c r="I7" s="1186"/>
      <c r="J7" s="488" t="s">
        <v>22</v>
      </c>
    </row>
    <row r="8" spans="1:10" s="71" customFormat="1" ht="18.75" customHeight="1">
      <c r="A8" s="489" t="s">
        <v>600</v>
      </c>
      <c r="B8" s="490">
        <v>444</v>
      </c>
      <c r="C8" s="491" t="s">
        <v>601</v>
      </c>
      <c r="D8" s="492">
        <v>65</v>
      </c>
      <c r="E8" s="493">
        <f>1774285+1776988</f>
        <v>3551273</v>
      </c>
      <c r="F8" s="494">
        <v>0.71</v>
      </c>
      <c r="G8" s="495">
        <f>6930+6929</f>
        <v>13859</v>
      </c>
      <c r="H8" s="496">
        <v>0.99</v>
      </c>
      <c r="I8" s="497" t="s">
        <v>602</v>
      </c>
      <c r="J8" s="498" t="s">
        <v>603</v>
      </c>
    </row>
    <row r="9" spans="1:10" s="71" customFormat="1" ht="18.75" customHeight="1">
      <c r="A9" s="369" t="s">
        <v>604</v>
      </c>
      <c r="B9" s="499">
        <v>299</v>
      </c>
      <c r="C9" s="500" t="s">
        <v>601</v>
      </c>
      <c r="D9" s="501">
        <v>55</v>
      </c>
      <c r="E9" s="502">
        <f>639300+641239</f>
        <v>1280539</v>
      </c>
      <c r="F9" s="503">
        <v>0.705</v>
      </c>
      <c r="G9" s="504">
        <f>2633+2632</f>
        <v>5265</v>
      </c>
      <c r="H9" s="505">
        <v>0.99</v>
      </c>
      <c r="I9" s="497" t="s">
        <v>605</v>
      </c>
      <c r="J9" s="469" t="s">
        <v>606</v>
      </c>
    </row>
    <row r="10" spans="1:10" s="71" customFormat="1" ht="20.25" customHeight="1">
      <c r="A10" s="369" t="s">
        <v>607</v>
      </c>
      <c r="B10" s="499">
        <v>327</v>
      </c>
      <c r="C10" s="501" t="s">
        <v>1305</v>
      </c>
      <c r="D10" s="501">
        <v>60</v>
      </c>
      <c r="E10" s="502">
        <f>292795+292536</f>
        <v>585331</v>
      </c>
      <c r="F10" s="503">
        <v>0.787</v>
      </c>
      <c r="G10" s="504">
        <f>1442+1440</f>
        <v>2882</v>
      </c>
      <c r="H10" s="505">
        <v>0.99</v>
      </c>
      <c r="I10" s="497" t="s">
        <v>608</v>
      </c>
      <c r="J10" s="469" t="s">
        <v>609</v>
      </c>
    </row>
    <row r="11" spans="1:10" s="71" customFormat="1" ht="20.25" customHeight="1">
      <c r="A11" s="369" t="s">
        <v>610</v>
      </c>
      <c r="B11" s="499">
        <v>179</v>
      </c>
      <c r="C11" s="500" t="s">
        <v>611</v>
      </c>
      <c r="D11" s="506">
        <v>45</v>
      </c>
      <c r="E11" s="507">
        <f>272124+271184</f>
        <v>543308</v>
      </c>
      <c r="F11" s="503">
        <v>0.767</v>
      </c>
      <c r="G11" s="504">
        <f>1447+1442</f>
        <v>2889</v>
      </c>
      <c r="H11" s="505">
        <v>1</v>
      </c>
      <c r="I11" s="497" t="s">
        <v>602</v>
      </c>
      <c r="J11" s="469" t="s">
        <v>612</v>
      </c>
    </row>
    <row r="12" spans="1:10" s="71" customFormat="1" ht="20.25" customHeight="1">
      <c r="A12" s="369" t="s">
        <v>613</v>
      </c>
      <c r="B12" s="499">
        <v>344</v>
      </c>
      <c r="C12" s="501" t="s">
        <v>1305</v>
      </c>
      <c r="D12" s="501">
        <v>60</v>
      </c>
      <c r="E12" s="502">
        <f>16616+16616</f>
        <v>33232</v>
      </c>
      <c r="F12" s="503">
        <v>0.688</v>
      </c>
      <c r="G12" s="504">
        <v>200</v>
      </c>
      <c r="H12" s="505">
        <v>0.96</v>
      </c>
      <c r="I12" s="497" t="s">
        <v>614</v>
      </c>
      <c r="J12" s="469" t="s">
        <v>615</v>
      </c>
    </row>
    <row r="13" spans="1:10" s="71" customFormat="1" ht="20.25" customHeight="1">
      <c r="A13" s="369" t="s">
        <v>616</v>
      </c>
      <c r="B13" s="499">
        <v>365</v>
      </c>
      <c r="C13" s="501" t="s">
        <v>617</v>
      </c>
      <c r="D13" s="501">
        <v>60</v>
      </c>
      <c r="E13" s="502">
        <f>292634+293181</f>
        <v>585815</v>
      </c>
      <c r="F13" s="503">
        <v>0.725</v>
      </c>
      <c r="G13" s="504">
        <f>1308+1313</f>
        <v>2621</v>
      </c>
      <c r="H13" s="505">
        <v>1</v>
      </c>
      <c r="I13" s="497" t="s">
        <v>618</v>
      </c>
      <c r="J13" s="469" t="s">
        <v>1384</v>
      </c>
    </row>
    <row r="14" spans="1:10" s="71" customFormat="1" ht="20.25" customHeight="1">
      <c r="A14" s="369" t="s">
        <v>619</v>
      </c>
      <c r="B14" s="499">
        <v>175</v>
      </c>
      <c r="C14" s="501" t="s">
        <v>1305</v>
      </c>
      <c r="D14" s="501">
        <v>45</v>
      </c>
      <c r="E14" s="502">
        <f>18823+18823</f>
        <v>37646</v>
      </c>
      <c r="F14" s="503">
        <v>0.647</v>
      </c>
      <c r="G14" s="504">
        <v>204</v>
      </c>
      <c r="H14" s="505">
        <v>0.98</v>
      </c>
      <c r="I14" s="497" t="s">
        <v>620</v>
      </c>
      <c r="J14" s="469" t="s">
        <v>621</v>
      </c>
    </row>
    <row r="15" spans="1:10" s="71" customFormat="1" ht="20.25" customHeight="1">
      <c r="A15" s="369" t="s">
        <v>622</v>
      </c>
      <c r="B15" s="499">
        <v>224</v>
      </c>
      <c r="C15" s="501" t="s">
        <v>1305</v>
      </c>
      <c r="D15" s="501">
        <v>50</v>
      </c>
      <c r="E15" s="502">
        <f>15590+15590</f>
        <v>31180</v>
      </c>
      <c r="F15" s="503">
        <v>0.585</v>
      </c>
      <c r="G15" s="504">
        <f>100+100</f>
        <v>200</v>
      </c>
      <c r="H15" s="505">
        <v>0.96</v>
      </c>
      <c r="I15" s="497" t="s">
        <v>620</v>
      </c>
      <c r="J15" s="469" t="s">
        <v>623</v>
      </c>
    </row>
    <row r="16" spans="1:10" s="71" customFormat="1" ht="20.25" customHeight="1">
      <c r="A16" s="369" t="s">
        <v>624</v>
      </c>
      <c r="B16" s="499">
        <v>264</v>
      </c>
      <c r="C16" s="501" t="s">
        <v>1305</v>
      </c>
      <c r="D16" s="501">
        <v>50</v>
      </c>
      <c r="E16" s="502">
        <f>65022+65022</f>
        <v>130044</v>
      </c>
      <c r="F16" s="503">
        <v>0.618</v>
      </c>
      <c r="G16" s="504">
        <f>346+346</f>
        <v>692</v>
      </c>
      <c r="H16" s="505">
        <v>0.96</v>
      </c>
      <c r="I16" s="497" t="s">
        <v>625</v>
      </c>
      <c r="J16" s="469" t="s">
        <v>626</v>
      </c>
    </row>
    <row r="17" spans="1:10" s="71" customFormat="1" ht="20.25" customHeight="1">
      <c r="A17" s="508" t="s">
        <v>627</v>
      </c>
      <c r="B17" s="509">
        <v>454</v>
      </c>
      <c r="C17" s="510" t="s">
        <v>1305</v>
      </c>
      <c r="D17" s="510">
        <v>70</v>
      </c>
      <c r="E17" s="511">
        <f>58066+58066</f>
        <v>116132</v>
      </c>
      <c r="F17" s="512">
        <v>0.611</v>
      </c>
      <c r="G17" s="513">
        <v>696</v>
      </c>
      <c r="H17" s="514">
        <v>0.95</v>
      </c>
      <c r="I17" s="497" t="s">
        <v>628</v>
      </c>
      <c r="J17" s="469" t="s">
        <v>629</v>
      </c>
    </row>
    <row r="18" spans="1:10" s="14" customFormat="1" ht="20.25" customHeight="1">
      <c r="A18" s="515" t="s">
        <v>22</v>
      </c>
      <c r="B18" s="1187" t="s">
        <v>651</v>
      </c>
      <c r="C18" s="1188"/>
      <c r="D18" s="1188"/>
      <c r="E18" s="1188"/>
      <c r="F18" s="1189" t="s">
        <v>630</v>
      </c>
      <c r="G18" s="1189"/>
      <c r="H18" s="1189"/>
      <c r="I18" s="1190"/>
      <c r="J18" s="488">
        <v>2011</v>
      </c>
    </row>
    <row r="19" spans="1:10" s="14" customFormat="1" ht="20.25" customHeight="1">
      <c r="A19" s="516" t="s">
        <v>631</v>
      </c>
      <c r="B19" s="506">
        <v>816</v>
      </c>
      <c r="C19" s="506" t="s">
        <v>632</v>
      </c>
      <c r="D19" s="506">
        <v>90</v>
      </c>
      <c r="E19" s="507">
        <v>136199</v>
      </c>
      <c r="F19" s="503">
        <v>0.676</v>
      </c>
      <c r="G19" s="517">
        <v>725</v>
      </c>
      <c r="H19" s="505">
        <v>0.99</v>
      </c>
      <c r="I19" s="518" t="s">
        <v>633</v>
      </c>
      <c r="J19" s="519" t="s">
        <v>634</v>
      </c>
    </row>
    <row r="20" spans="1:10" s="123" customFormat="1" ht="20.25" customHeight="1">
      <c r="A20" s="520" t="s">
        <v>635</v>
      </c>
      <c r="B20" s="521">
        <v>1262</v>
      </c>
      <c r="C20" s="501" t="s">
        <v>632</v>
      </c>
      <c r="D20" s="501">
        <v>135</v>
      </c>
      <c r="E20" s="502">
        <v>194690</v>
      </c>
      <c r="F20" s="522">
        <v>0.646</v>
      </c>
      <c r="G20" s="523">
        <v>726</v>
      </c>
      <c r="H20" s="524">
        <v>0.99</v>
      </c>
      <c r="I20" s="497" t="s">
        <v>636</v>
      </c>
      <c r="J20" s="498" t="s">
        <v>637</v>
      </c>
    </row>
    <row r="21" spans="1:10" s="71" customFormat="1" ht="19.5" customHeight="1">
      <c r="A21" s="520" t="s">
        <v>638</v>
      </c>
      <c r="B21" s="521">
        <v>956</v>
      </c>
      <c r="C21" s="501" t="s">
        <v>1305</v>
      </c>
      <c r="D21" s="501">
        <v>95</v>
      </c>
      <c r="E21" s="502">
        <v>48015</v>
      </c>
      <c r="F21" s="522">
        <v>0.531</v>
      </c>
      <c r="G21" s="523">
        <v>482</v>
      </c>
      <c r="H21" s="524">
        <v>0.99</v>
      </c>
      <c r="I21" s="497" t="s">
        <v>639</v>
      </c>
      <c r="J21" s="498" t="s">
        <v>640</v>
      </c>
    </row>
    <row r="22" spans="1:10" s="71" customFormat="1" ht="20.25" customHeight="1">
      <c r="A22" s="520" t="s">
        <v>641</v>
      </c>
      <c r="B22" s="521">
        <v>1146</v>
      </c>
      <c r="C22" s="501" t="s">
        <v>1305</v>
      </c>
      <c r="D22" s="501">
        <v>155</v>
      </c>
      <c r="E22" s="502">
        <v>82394</v>
      </c>
      <c r="F22" s="522">
        <v>0.69</v>
      </c>
      <c r="G22" s="523">
        <v>442</v>
      </c>
      <c r="H22" s="524">
        <v>1</v>
      </c>
      <c r="I22" s="497" t="s">
        <v>642</v>
      </c>
      <c r="J22" s="492" t="s">
        <v>643</v>
      </c>
    </row>
    <row r="23" spans="1:10" s="330" customFormat="1" ht="15.75" customHeight="1">
      <c r="A23" s="61" t="s">
        <v>1511</v>
      </c>
      <c r="B23" s="61"/>
      <c r="C23" s="61"/>
      <c r="D23" s="61"/>
      <c r="E23" s="61"/>
      <c r="F23" s="61"/>
      <c r="G23" s="34"/>
      <c r="H23" s="34" t="s">
        <v>1154</v>
      </c>
      <c r="I23" s="61"/>
      <c r="J23" s="34"/>
    </row>
    <row r="24" spans="1:8" s="330" customFormat="1" ht="15.75" customHeight="1">
      <c r="A24" s="34" t="s">
        <v>20</v>
      </c>
      <c r="B24" s="333"/>
      <c r="C24" s="295"/>
      <c r="D24" s="295"/>
      <c r="E24" s="295"/>
      <c r="F24" s="295"/>
      <c r="G24" s="295"/>
      <c r="H24" s="295"/>
    </row>
    <row r="25" spans="1:10" s="34" customFormat="1" ht="15.75" customHeight="1">
      <c r="A25" s="330" t="s">
        <v>21</v>
      </c>
      <c r="B25" s="330"/>
      <c r="C25" s="330"/>
      <c r="D25" s="330"/>
      <c r="E25" s="330"/>
      <c r="F25" s="330"/>
      <c r="G25" s="330"/>
      <c r="H25" s="330"/>
      <c r="I25" s="330"/>
      <c r="J25" s="330"/>
    </row>
    <row r="26" spans="1:10" s="71" customFormat="1" ht="19.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</row>
    <row r="1099" spans="1:8" ht="14.25">
      <c r="A1099" s="63" t="s">
        <v>1100</v>
      </c>
      <c r="B1099" s="63">
        <v>1</v>
      </c>
      <c r="C1099" s="192" t="s">
        <v>1101</v>
      </c>
      <c r="D1099" s="63" t="s">
        <v>1102</v>
      </c>
      <c r="E1099" s="63">
        <v>266</v>
      </c>
      <c r="F1099" s="63">
        <v>3</v>
      </c>
      <c r="G1099" s="63">
        <v>627</v>
      </c>
      <c r="H1099" s="63">
        <v>11</v>
      </c>
    </row>
    <row r="1100" spans="1:8" ht="14.25">
      <c r="A1100" s="63" t="s">
        <v>1100</v>
      </c>
      <c r="B1100" s="63">
        <v>1</v>
      </c>
      <c r="C1100" s="192" t="s">
        <v>1101</v>
      </c>
      <c r="D1100" s="63" t="s">
        <v>1102</v>
      </c>
      <c r="E1100" s="63">
        <v>276</v>
      </c>
      <c r="F1100" s="63">
        <v>4</v>
      </c>
      <c r="G1100" s="63">
        <v>1025</v>
      </c>
      <c r="H1100" s="63">
        <v>9</v>
      </c>
    </row>
    <row r="1101" spans="1:8" ht="14.25">
      <c r="A1101" s="63" t="s">
        <v>1100</v>
      </c>
      <c r="B1101" s="63">
        <v>1</v>
      </c>
      <c r="C1101" s="192" t="s">
        <v>1101</v>
      </c>
      <c r="D1101" s="63" t="s">
        <v>1102</v>
      </c>
      <c r="E1101" s="63">
        <v>552</v>
      </c>
      <c r="F1101" s="63">
        <v>6</v>
      </c>
      <c r="G1101" s="63">
        <v>1571</v>
      </c>
      <c r="H1101" s="63">
        <v>14</v>
      </c>
    </row>
    <row r="1102" spans="1:8" ht="14.25">
      <c r="A1102" s="63" t="s">
        <v>1100</v>
      </c>
      <c r="B1102" s="63">
        <v>1</v>
      </c>
      <c r="C1102" s="192" t="s">
        <v>1101</v>
      </c>
      <c r="D1102" s="63" t="s">
        <v>1102</v>
      </c>
      <c r="E1102" s="63">
        <v>828</v>
      </c>
      <c r="F1102" s="63">
        <v>12</v>
      </c>
      <c r="G1102" s="63">
        <v>2476</v>
      </c>
      <c r="H1102" s="63">
        <v>52</v>
      </c>
    </row>
    <row r="1103" spans="1:8" ht="14.25">
      <c r="A1103" s="63" t="s">
        <v>1100</v>
      </c>
      <c r="B1103" s="63">
        <v>1</v>
      </c>
      <c r="C1103" s="192" t="s">
        <v>1101</v>
      </c>
      <c r="D1103" s="63" t="s">
        <v>1102</v>
      </c>
      <c r="E1103" s="63">
        <v>1094</v>
      </c>
      <c r="F1103" s="63">
        <v>4</v>
      </c>
      <c r="G1103" s="63">
        <v>1090</v>
      </c>
      <c r="H1103" s="63">
        <v>10</v>
      </c>
    </row>
    <row r="1104" spans="1:8" ht="14.25">
      <c r="A1104" s="63" t="s">
        <v>1100</v>
      </c>
      <c r="B1104" s="63">
        <v>1</v>
      </c>
      <c r="C1104" s="192" t="s">
        <v>1101</v>
      </c>
      <c r="D1104" s="63" t="s">
        <v>1102</v>
      </c>
      <c r="E1104" s="63">
        <v>1104</v>
      </c>
      <c r="F1104" s="63">
        <v>4</v>
      </c>
      <c r="G1104" s="63">
        <v>1091</v>
      </c>
      <c r="H1104" s="63">
        <v>19</v>
      </c>
    </row>
    <row r="1105" spans="1:8" ht="14.25">
      <c r="A1105" s="63" t="s">
        <v>1100</v>
      </c>
      <c r="B1105" s="63">
        <v>1</v>
      </c>
      <c r="C1105" s="192" t="s">
        <v>1101</v>
      </c>
      <c r="D1105" s="63" t="s">
        <v>1102</v>
      </c>
      <c r="E1105" s="63">
        <v>1350</v>
      </c>
      <c r="F1105" s="63">
        <v>5</v>
      </c>
      <c r="G1105" s="63">
        <v>1334</v>
      </c>
      <c r="H1105" s="63">
        <v>2</v>
      </c>
    </row>
    <row r="1106" spans="1:8" ht="14.25">
      <c r="A1106" s="63" t="s">
        <v>1100</v>
      </c>
      <c r="B1106" s="63">
        <v>1</v>
      </c>
      <c r="C1106" s="192" t="s">
        <v>1101</v>
      </c>
      <c r="D1106" s="63" t="s">
        <v>1102</v>
      </c>
      <c r="E1106" s="63">
        <v>1370</v>
      </c>
      <c r="F1106" s="63">
        <v>5</v>
      </c>
      <c r="G1106" s="63">
        <v>1338</v>
      </c>
      <c r="H1106" s="63">
        <v>20</v>
      </c>
    </row>
    <row r="1107" spans="1:8" ht="14.25">
      <c r="A1107" s="63" t="s">
        <v>1100</v>
      </c>
      <c r="B1107" s="63">
        <v>1</v>
      </c>
      <c r="C1107" s="192" t="s">
        <v>1101</v>
      </c>
      <c r="D1107" s="63" t="s">
        <v>1102</v>
      </c>
      <c r="E1107" s="63">
        <v>1380</v>
      </c>
      <c r="F1107" s="63">
        <v>15</v>
      </c>
      <c r="G1107" s="63">
        <v>3616</v>
      </c>
      <c r="H1107" s="63">
        <v>80</v>
      </c>
    </row>
    <row r="1108" spans="1:8" ht="14.25">
      <c r="A1108" s="63" t="s">
        <v>1100</v>
      </c>
      <c r="B1108" s="63">
        <v>1</v>
      </c>
      <c r="C1108" s="192" t="s">
        <v>1101</v>
      </c>
      <c r="D1108" s="63" t="s">
        <v>1102</v>
      </c>
      <c r="E1108" s="63">
        <v>1636</v>
      </c>
      <c r="F1108" s="63">
        <v>6</v>
      </c>
      <c r="G1108" s="63">
        <v>1617</v>
      </c>
      <c r="H1108" s="63">
        <v>24</v>
      </c>
    </row>
    <row r="1109" spans="1:8" ht="14.25">
      <c r="A1109" s="63" t="s">
        <v>1100</v>
      </c>
      <c r="B1109" s="63">
        <v>1</v>
      </c>
      <c r="C1109" s="192" t="s">
        <v>1101</v>
      </c>
      <c r="D1109" s="63" t="s">
        <v>1102</v>
      </c>
      <c r="E1109" s="63">
        <v>1922</v>
      </c>
      <c r="F1109" s="63">
        <v>7</v>
      </c>
      <c r="G1109" s="63">
        <v>1496</v>
      </c>
      <c r="H1109" s="63">
        <v>19</v>
      </c>
    </row>
    <row r="1110" spans="1:8" ht="14.25">
      <c r="A1110" s="63" t="s">
        <v>1100</v>
      </c>
      <c r="B1110" s="63">
        <v>1</v>
      </c>
      <c r="C1110" s="192" t="s">
        <v>1101</v>
      </c>
      <c r="D1110" s="63" t="s">
        <v>1102</v>
      </c>
      <c r="E1110" s="63">
        <v>2168</v>
      </c>
      <c r="F1110" s="63">
        <v>8</v>
      </c>
      <c r="G1110" s="63">
        <v>1886</v>
      </c>
      <c r="H1110" s="63">
        <v>17</v>
      </c>
    </row>
    <row r="1111" spans="1:8" ht="14.25">
      <c r="A1111" s="63" t="s">
        <v>1100</v>
      </c>
      <c r="B1111" s="63">
        <v>1</v>
      </c>
      <c r="C1111" s="192" t="s">
        <v>1101</v>
      </c>
      <c r="D1111" s="63" t="s">
        <v>1102</v>
      </c>
      <c r="E1111" s="63">
        <v>2484</v>
      </c>
      <c r="F1111" s="63">
        <v>18</v>
      </c>
      <c r="G1111" s="63">
        <v>4632</v>
      </c>
      <c r="H1111" s="63">
        <v>105</v>
      </c>
    </row>
    <row r="1112" spans="1:8" ht="14.25">
      <c r="A1112" s="63" t="s">
        <v>1100</v>
      </c>
      <c r="B1112" s="63">
        <v>1</v>
      </c>
      <c r="C1112" s="192" t="s">
        <v>1101</v>
      </c>
      <c r="D1112" s="63" t="s">
        <v>1102</v>
      </c>
      <c r="E1112" s="63">
        <v>2760</v>
      </c>
      <c r="F1112" s="63">
        <v>10</v>
      </c>
      <c r="G1112" s="63">
        <v>2421</v>
      </c>
      <c r="H1112" s="63">
        <v>53</v>
      </c>
    </row>
    <row r="1113" spans="1:8" ht="14.25">
      <c r="A1113" s="63" t="s">
        <v>1100</v>
      </c>
      <c r="B1113" s="63">
        <v>1</v>
      </c>
      <c r="C1113" s="192" t="s">
        <v>1101</v>
      </c>
      <c r="D1113" s="63" t="s">
        <v>1102</v>
      </c>
      <c r="E1113" s="63">
        <v>3006</v>
      </c>
      <c r="F1113" s="63">
        <v>11</v>
      </c>
      <c r="G1113" s="63">
        <v>2437</v>
      </c>
      <c r="H1113" s="63">
        <v>12</v>
      </c>
    </row>
    <row r="1114" spans="1:8" ht="14.25">
      <c r="A1114" s="63" t="s">
        <v>1100</v>
      </c>
      <c r="B1114" s="63">
        <v>1</v>
      </c>
      <c r="C1114" s="192" t="s">
        <v>1101</v>
      </c>
      <c r="D1114" s="63" t="s">
        <v>1102</v>
      </c>
      <c r="E1114" s="63">
        <v>3302</v>
      </c>
      <c r="F1114" s="63">
        <v>12</v>
      </c>
      <c r="G1114" s="63">
        <v>3289</v>
      </c>
      <c r="H1114" s="63">
        <v>56</v>
      </c>
    </row>
    <row r="1115" spans="1:8" ht="14.25">
      <c r="A1115" s="63" t="s">
        <v>1100</v>
      </c>
      <c r="B1115" s="63">
        <v>1</v>
      </c>
      <c r="C1115" s="192" t="s">
        <v>1101</v>
      </c>
      <c r="D1115" s="63" t="s">
        <v>1102</v>
      </c>
      <c r="E1115" s="63">
        <v>3578</v>
      </c>
      <c r="F1115" s="63">
        <v>13</v>
      </c>
      <c r="G1115" s="63">
        <v>2989</v>
      </c>
      <c r="H1115" s="63">
        <v>41</v>
      </c>
    </row>
    <row r="1116" spans="1:8" ht="14.25">
      <c r="A1116" s="63" t="s">
        <v>1100</v>
      </c>
      <c r="B1116" s="63">
        <v>1</v>
      </c>
      <c r="C1116" s="192" t="s">
        <v>1101</v>
      </c>
      <c r="D1116" s="63" t="s">
        <v>1102</v>
      </c>
      <c r="E1116" s="63">
        <v>3814</v>
      </c>
      <c r="F1116" s="63">
        <v>17</v>
      </c>
      <c r="G1116" s="63">
        <v>2300</v>
      </c>
      <c r="H1116" s="63">
        <v>30</v>
      </c>
    </row>
    <row r="1117" spans="1:8" ht="14.25">
      <c r="A1117" s="63" t="s">
        <v>1100</v>
      </c>
      <c r="B1117" s="63">
        <v>1</v>
      </c>
      <c r="C1117" s="192" t="s">
        <v>1101</v>
      </c>
      <c r="D1117" s="63" t="s">
        <v>1102</v>
      </c>
      <c r="E1117" s="63">
        <v>3854</v>
      </c>
      <c r="F1117" s="63">
        <v>14</v>
      </c>
      <c r="G1117" s="63">
        <v>2863</v>
      </c>
      <c r="H1117" s="63">
        <v>56</v>
      </c>
    </row>
    <row r="1118" spans="1:8" ht="14.25">
      <c r="A1118" s="63" t="s">
        <v>1100</v>
      </c>
      <c r="B1118" s="63">
        <v>1</v>
      </c>
      <c r="C1118" s="192" t="s">
        <v>1101</v>
      </c>
      <c r="D1118" s="63" t="s">
        <v>1102</v>
      </c>
      <c r="E1118" s="63">
        <v>3864</v>
      </c>
      <c r="F1118" s="63">
        <v>14</v>
      </c>
      <c r="G1118" s="63">
        <v>3713</v>
      </c>
      <c r="H1118" s="63">
        <v>75</v>
      </c>
    </row>
    <row r="1119" spans="1:8" ht="14.25">
      <c r="A1119" s="63" t="s">
        <v>1100</v>
      </c>
      <c r="B1119" s="63">
        <v>1</v>
      </c>
      <c r="C1119" s="192" t="s">
        <v>1101</v>
      </c>
      <c r="D1119" s="63" t="s">
        <v>1102</v>
      </c>
      <c r="E1119" s="63">
        <v>4130</v>
      </c>
      <c r="F1119" s="63">
        <v>15</v>
      </c>
      <c r="G1119" s="63">
        <v>3714</v>
      </c>
      <c r="H1119" s="63">
        <v>77</v>
      </c>
    </row>
    <row r="1120" spans="1:8" ht="14.25">
      <c r="A1120" s="63" t="s">
        <v>1100</v>
      </c>
      <c r="B1120" s="63">
        <v>1</v>
      </c>
      <c r="C1120" s="192" t="s">
        <v>1101</v>
      </c>
      <c r="D1120" s="63" t="s">
        <v>1102</v>
      </c>
      <c r="E1120" s="63">
        <v>4356</v>
      </c>
      <c r="F1120" s="63">
        <v>16</v>
      </c>
      <c r="G1120" s="63">
        <v>3135</v>
      </c>
      <c r="H1120" s="63">
        <v>56</v>
      </c>
    </row>
    <row r="1121" spans="1:8" ht="14.25">
      <c r="A1121" s="63" t="s">
        <v>1100</v>
      </c>
      <c r="B1121" s="63">
        <v>1</v>
      </c>
      <c r="C1121" s="192" t="s">
        <v>1101</v>
      </c>
      <c r="D1121" s="63" t="s">
        <v>1102</v>
      </c>
      <c r="E1121" s="63">
        <v>4958</v>
      </c>
      <c r="F1121" s="63">
        <v>18</v>
      </c>
      <c r="G1121" s="63">
        <v>3775</v>
      </c>
      <c r="H1121" s="63">
        <v>71</v>
      </c>
    </row>
    <row r="1122" spans="1:8" ht="14.25">
      <c r="A1122" s="63" t="s">
        <v>1100</v>
      </c>
      <c r="B1122" s="63">
        <v>1</v>
      </c>
      <c r="C1122" s="192" t="s">
        <v>1101</v>
      </c>
      <c r="D1122" s="63" t="s">
        <v>1102</v>
      </c>
      <c r="E1122" s="63">
        <v>5214</v>
      </c>
      <c r="F1122" s="63">
        <v>21</v>
      </c>
      <c r="G1122" s="63">
        <v>4227</v>
      </c>
      <c r="H1122" s="63">
        <v>42</v>
      </c>
    </row>
    <row r="1123" spans="1:8" ht="14.25">
      <c r="A1123" s="63" t="s">
        <v>1100</v>
      </c>
      <c r="B1123" s="63">
        <v>1</v>
      </c>
      <c r="C1123" s="192" t="s">
        <v>1101</v>
      </c>
      <c r="D1123" s="63" t="s">
        <v>1102</v>
      </c>
      <c r="E1123" s="63">
        <v>5776</v>
      </c>
      <c r="F1123" s="63">
        <v>21</v>
      </c>
      <c r="G1123" s="63">
        <v>5326</v>
      </c>
      <c r="H1123" s="63">
        <v>96</v>
      </c>
    </row>
    <row r="1124" spans="1:8" ht="14.25">
      <c r="A1124" s="63" t="s">
        <v>1100</v>
      </c>
      <c r="B1124" s="63">
        <v>1</v>
      </c>
      <c r="C1124" s="192" t="s">
        <v>1101</v>
      </c>
      <c r="D1124" s="63" t="s">
        <v>1102</v>
      </c>
      <c r="E1124" s="63">
        <v>6042</v>
      </c>
      <c r="F1124" s="63">
        <v>22</v>
      </c>
      <c r="G1124" s="63">
        <v>5668</v>
      </c>
      <c r="H1124" s="63">
        <v>92</v>
      </c>
    </row>
    <row r="1125" spans="1:8" ht="14.25">
      <c r="A1125" s="63" t="s">
        <v>1100</v>
      </c>
      <c r="B1125" s="63">
        <v>1</v>
      </c>
      <c r="C1125" s="192" t="s">
        <v>1101</v>
      </c>
      <c r="D1125" s="63" t="s">
        <v>1102</v>
      </c>
      <c r="E1125" s="63">
        <v>7668</v>
      </c>
      <c r="F1125" s="63">
        <v>28</v>
      </c>
      <c r="G1125" s="63">
        <v>4710</v>
      </c>
      <c r="H1125" s="63">
        <v>87</v>
      </c>
    </row>
    <row r="1126" spans="1:8" ht="14.25">
      <c r="A1126" s="63" t="s">
        <v>1100</v>
      </c>
      <c r="B1126" s="63">
        <v>1</v>
      </c>
      <c r="C1126" s="192" t="s">
        <v>1101</v>
      </c>
      <c r="D1126" s="63" t="s">
        <v>1102</v>
      </c>
      <c r="E1126" s="63">
        <v>9048</v>
      </c>
      <c r="F1126" s="63">
        <v>33</v>
      </c>
      <c r="G1126" s="63">
        <v>7122</v>
      </c>
      <c r="H1126" s="63">
        <v>116</v>
      </c>
    </row>
    <row r="1127" spans="1:8" ht="14.25">
      <c r="A1127" s="63" t="s">
        <v>1100</v>
      </c>
      <c r="B1127" s="63">
        <v>1</v>
      </c>
      <c r="C1127" s="192" t="s">
        <v>1101</v>
      </c>
      <c r="D1127" s="63" t="s">
        <v>1102</v>
      </c>
      <c r="E1127" s="63">
        <v>10438</v>
      </c>
      <c r="F1127" s="63">
        <v>38</v>
      </c>
      <c r="G1127" s="63">
        <v>9102</v>
      </c>
      <c r="H1127" s="63">
        <v>173</v>
      </c>
    </row>
    <row r="1128" spans="1:8" ht="14.25">
      <c r="A1128" s="63" t="s">
        <v>1100</v>
      </c>
      <c r="B1128" s="63">
        <v>1</v>
      </c>
      <c r="C1128" s="192" t="s">
        <v>1101</v>
      </c>
      <c r="D1128" s="63" t="s">
        <v>1102</v>
      </c>
      <c r="E1128" s="63">
        <v>14262</v>
      </c>
      <c r="F1128" s="63">
        <v>52</v>
      </c>
      <c r="G1128" s="63">
        <v>9991</v>
      </c>
      <c r="H1128" s="63">
        <v>58</v>
      </c>
    </row>
    <row r="1129" spans="1:8" ht="14.25">
      <c r="A1129" s="63" t="s">
        <v>1100</v>
      </c>
      <c r="B1129" s="63">
        <v>1</v>
      </c>
      <c r="C1129" s="192" t="s">
        <v>1101</v>
      </c>
      <c r="D1129" s="63" t="s">
        <v>1102</v>
      </c>
      <c r="E1129" s="63">
        <v>16646</v>
      </c>
      <c r="F1129" s="63">
        <v>61</v>
      </c>
      <c r="G1129" s="63">
        <v>10967</v>
      </c>
      <c r="H1129" s="63">
        <v>102</v>
      </c>
    </row>
    <row r="1130" spans="1:8" ht="14.25">
      <c r="A1130" s="63" t="s">
        <v>1100</v>
      </c>
      <c r="B1130" s="63">
        <v>1</v>
      </c>
      <c r="C1130" s="192" t="s">
        <v>1101</v>
      </c>
      <c r="D1130" s="63" t="s">
        <v>1102</v>
      </c>
      <c r="E1130" s="63">
        <v>18678</v>
      </c>
      <c r="F1130" s="63">
        <v>69</v>
      </c>
      <c r="G1130" s="63">
        <v>13719</v>
      </c>
      <c r="H1130" s="63">
        <v>254</v>
      </c>
    </row>
    <row r="1131" spans="1:8" ht="14.25">
      <c r="A1131" s="63" t="s">
        <v>1100</v>
      </c>
      <c r="B1131" s="63">
        <v>1</v>
      </c>
      <c r="C1131" s="192" t="s">
        <v>1101</v>
      </c>
      <c r="D1131" s="63" t="s">
        <v>1102</v>
      </c>
      <c r="E1131" s="63">
        <v>21122</v>
      </c>
      <c r="F1131" s="63">
        <v>77</v>
      </c>
      <c r="G1131" s="63">
        <v>13989</v>
      </c>
      <c r="H1131" s="63">
        <v>108</v>
      </c>
    </row>
    <row r="1132" spans="1:8" ht="14.25">
      <c r="A1132" s="63" t="s">
        <v>1100</v>
      </c>
      <c r="B1132" s="63">
        <v>1</v>
      </c>
      <c r="C1132" s="192" t="s">
        <v>1101</v>
      </c>
      <c r="D1132" s="63" t="s">
        <v>1102</v>
      </c>
      <c r="E1132" s="63">
        <v>23170</v>
      </c>
      <c r="F1132" s="63">
        <v>85</v>
      </c>
      <c r="G1132" s="63">
        <v>14788</v>
      </c>
      <c r="H1132" s="63">
        <v>241</v>
      </c>
    </row>
    <row r="1133" spans="1:8" ht="14.25">
      <c r="A1133" s="63" t="s">
        <v>1100</v>
      </c>
      <c r="B1133" s="63">
        <v>1</v>
      </c>
      <c r="C1133" s="192" t="s">
        <v>1101</v>
      </c>
      <c r="D1133" s="63" t="s">
        <v>1102</v>
      </c>
      <c r="E1133" s="63">
        <v>31194</v>
      </c>
      <c r="F1133" s="63">
        <v>118</v>
      </c>
      <c r="G1133" s="63">
        <v>19436</v>
      </c>
      <c r="H1133" s="63">
        <v>143</v>
      </c>
    </row>
    <row r="1134" spans="1:8" ht="14.25">
      <c r="A1134" s="63" t="s">
        <v>1100</v>
      </c>
      <c r="B1134" s="63">
        <v>1</v>
      </c>
      <c r="C1134" s="192" t="s">
        <v>1101</v>
      </c>
      <c r="D1134" s="63" t="s">
        <v>1102</v>
      </c>
      <c r="E1134" s="63">
        <v>39630</v>
      </c>
      <c r="F1134" s="63">
        <v>149</v>
      </c>
      <c r="G1134" s="63">
        <v>24102</v>
      </c>
      <c r="H1134" s="63">
        <v>160</v>
      </c>
    </row>
    <row r="1135" spans="1:8" ht="14.25">
      <c r="A1135" s="63" t="s">
        <v>1100</v>
      </c>
      <c r="B1135" s="63">
        <v>1</v>
      </c>
      <c r="C1135" s="192" t="s">
        <v>1101</v>
      </c>
      <c r="D1135" s="63" t="s">
        <v>1102</v>
      </c>
      <c r="E1135" s="63">
        <v>82822</v>
      </c>
      <c r="F1135" s="63">
        <v>303</v>
      </c>
      <c r="G1135" s="63">
        <v>58484</v>
      </c>
      <c r="H1135" s="63">
        <v>805</v>
      </c>
    </row>
    <row r="1136" spans="1:8" ht="14.25">
      <c r="A1136" s="63" t="s">
        <v>1100</v>
      </c>
      <c r="B1136" s="63">
        <v>1</v>
      </c>
      <c r="C1136" s="192" t="s">
        <v>1101</v>
      </c>
      <c r="D1136" s="63" t="s">
        <v>1102</v>
      </c>
      <c r="E1136" s="63">
        <v>84422</v>
      </c>
      <c r="F1136" s="63">
        <v>308</v>
      </c>
      <c r="G1136" s="63">
        <v>64002</v>
      </c>
      <c r="H1136" s="63">
        <v>1228</v>
      </c>
    </row>
    <row r="1137" spans="1:8" ht="14.25">
      <c r="A1137" s="63" t="s">
        <v>1100</v>
      </c>
      <c r="B1137" s="63">
        <v>1</v>
      </c>
      <c r="C1137" s="192" t="s">
        <v>1101</v>
      </c>
      <c r="D1137" s="63" t="s">
        <v>1102</v>
      </c>
      <c r="E1137" s="63">
        <v>84744</v>
      </c>
      <c r="F1137" s="63">
        <v>310</v>
      </c>
      <c r="G1137" s="63">
        <v>56964</v>
      </c>
      <c r="H1137" s="63">
        <v>978</v>
      </c>
    </row>
    <row r="1138" spans="1:8" ht="14.25">
      <c r="A1138" s="63" t="s">
        <v>1100</v>
      </c>
      <c r="B1138" s="63">
        <v>1</v>
      </c>
      <c r="C1138" s="192" t="s">
        <v>1101</v>
      </c>
      <c r="D1138" s="63" t="s">
        <v>1102</v>
      </c>
      <c r="E1138" s="63">
        <v>86708</v>
      </c>
      <c r="F1138" s="63">
        <v>318</v>
      </c>
      <c r="G1138" s="63">
        <v>53884</v>
      </c>
      <c r="H1138" s="63">
        <v>861</v>
      </c>
    </row>
    <row r="1139" spans="1:8" ht="14.25">
      <c r="A1139" s="63" t="s">
        <v>1100</v>
      </c>
      <c r="B1139" s="63">
        <v>1</v>
      </c>
      <c r="C1139" s="192" t="s">
        <v>1101</v>
      </c>
      <c r="D1139" s="63" t="s">
        <v>1102</v>
      </c>
      <c r="E1139" s="63">
        <v>88708</v>
      </c>
      <c r="F1139" s="63">
        <v>323</v>
      </c>
      <c r="G1139" s="63">
        <v>74704</v>
      </c>
      <c r="H1139" s="63">
        <v>1120</v>
      </c>
    </row>
    <row r="1140" spans="1:8" ht="14.25">
      <c r="A1140" s="63" t="s">
        <v>1100</v>
      </c>
      <c r="B1140" s="63">
        <v>1</v>
      </c>
      <c r="C1140" s="192" t="s">
        <v>1101</v>
      </c>
      <c r="D1140" s="63" t="s">
        <v>1102</v>
      </c>
      <c r="E1140" s="63">
        <v>90380</v>
      </c>
      <c r="F1140" s="63">
        <v>330</v>
      </c>
      <c r="G1140" s="63">
        <v>67676</v>
      </c>
      <c r="H1140" s="63">
        <v>500</v>
      </c>
    </row>
    <row r="1141" spans="1:8" ht="14.25">
      <c r="A1141" s="63" t="s">
        <v>1100</v>
      </c>
      <c r="B1141" s="63">
        <v>1</v>
      </c>
      <c r="C1141" s="192" t="s">
        <v>1101</v>
      </c>
      <c r="D1141" s="63" t="s">
        <v>1102</v>
      </c>
      <c r="E1141" s="63">
        <v>92402</v>
      </c>
      <c r="F1141" s="63">
        <v>337</v>
      </c>
      <c r="G1141" s="63">
        <v>80709</v>
      </c>
      <c r="H1141" s="63">
        <v>980</v>
      </c>
    </row>
    <row r="1142" spans="1:8" ht="14.25">
      <c r="A1142" s="63" t="s">
        <v>1100</v>
      </c>
      <c r="B1142" s="63">
        <v>1</v>
      </c>
      <c r="C1142" s="192" t="s">
        <v>1101</v>
      </c>
      <c r="D1142" s="63" t="s">
        <v>1102</v>
      </c>
      <c r="E1142" s="63">
        <v>92924</v>
      </c>
      <c r="F1142" s="63">
        <v>339</v>
      </c>
      <c r="G1142" s="63">
        <v>83159</v>
      </c>
      <c r="H1142" s="63">
        <v>1251</v>
      </c>
    </row>
    <row r="1143" spans="1:8" ht="14.25">
      <c r="A1143" s="63" t="s">
        <v>1100</v>
      </c>
      <c r="B1143" s="63">
        <v>1</v>
      </c>
      <c r="C1143" s="192" t="s">
        <v>1101</v>
      </c>
      <c r="D1143" s="63" t="s">
        <v>1102</v>
      </c>
      <c r="E1143" s="63">
        <v>93404</v>
      </c>
      <c r="F1143" s="63">
        <v>339</v>
      </c>
      <c r="G1143" s="63">
        <v>69759</v>
      </c>
      <c r="H1143" s="63">
        <v>704</v>
      </c>
    </row>
    <row r="1144" spans="1:8" ht="14.25">
      <c r="A1144" s="63" t="s">
        <v>1100</v>
      </c>
      <c r="B1144" s="63">
        <v>1</v>
      </c>
      <c r="C1144" s="192" t="s">
        <v>1101</v>
      </c>
      <c r="D1144" s="63" t="s">
        <v>1102</v>
      </c>
      <c r="E1144" s="63">
        <v>93700</v>
      </c>
      <c r="F1144" s="63">
        <v>340</v>
      </c>
      <c r="G1144" s="63">
        <v>70928</v>
      </c>
      <c r="H1144" s="63">
        <v>779</v>
      </c>
    </row>
    <row r="1145" spans="1:8" ht="14.25">
      <c r="A1145" s="63" t="s">
        <v>1100</v>
      </c>
      <c r="B1145" s="63">
        <v>1</v>
      </c>
      <c r="C1145" s="192" t="s">
        <v>1101</v>
      </c>
      <c r="D1145" s="63" t="s">
        <v>1102</v>
      </c>
      <c r="E1145" s="63">
        <v>93882</v>
      </c>
      <c r="F1145" s="63">
        <v>342</v>
      </c>
      <c r="G1145" s="63">
        <v>76239</v>
      </c>
      <c r="H1145" s="63">
        <v>1182</v>
      </c>
    </row>
    <row r="1146" spans="1:8" ht="14.25">
      <c r="A1146" s="63" t="s">
        <v>1100</v>
      </c>
      <c r="B1146" s="63">
        <v>1</v>
      </c>
      <c r="C1146" s="192" t="s">
        <v>1101</v>
      </c>
      <c r="D1146" s="63" t="s">
        <v>1102</v>
      </c>
      <c r="E1146" s="63">
        <v>95146</v>
      </c>
      <c r="F1146" s="63">
        <v>347</v>
      </c>
      <c r="G1146" s="63">
        <v>64955</v>
      </c>
      <c r="H1146" s="63">
        <v>1158</v>
      </c>
    </row>
    <row r="1147" spans="1:8" ht="14.25">
      <c r="A1147" s="63" t="s">
        <v>1100</v>
      </c>
      <c r="B1147" s="63">
        <v>1</v>
      </c>
      <c r="C1147" s="192" t="s">
        <v>1101</v>
      </c>
      <c r="D1147" s="63" t="s">
        <v>1102</v>
      </c>
      <c r="E1147" s="63">
        <v>99448</v>
      </c>
      <c r="F1147" s="63">
        <v>363</v>
      </c>
      <c r="G1147" s="63">
        <v>64694</v>
      </c>
      <c r="H1147" s="63">
        <v>510</v>
      </c>
    </row>
    <row r="1148" spans="1:8" ht="14.25">
      <c r="A1148" s="63" t="s">
        <v>1100</v>
      </c>
      <c r="B1148" s="63">
        <v>1</v>
      </c>
      <c r="C1148" s="192" t="s">
        <v>1101</v>
      </c>
      <c r="D1148" s="63" t="s">
        <v>1102</v>
      </c>
      <c r="E1148" s="63">
        <v>101554</v>
      </c>
      <c r="F1148" s="63">
        <v>369</v>
      </c>
      <c r="G1148" s="63">
        <v>79770</v>
      </c>
      <c r="H1148" s="63">
        <v>1633</v>
      </c>
    </row>
    <row r="1149" spans="1:8" ht="14.25">
      <c r="A1149" s="63" t="s">
        <v>1100</v>
      </c>
      <c r="B1149" s="63">
        <v>1</v>
      </c>
      <c r="C1149" s="192" t="s">
        <v>1101</v>
      </c>
      <c r="D1149" s="63" t="s">
        <v>1102</v>
      </c>
      <c r="E1149" s="63">
        <v>105808</v>
      </c>
      <c r="F1149" s="63">
        <v>388</v>
      </c>
      <c r="G1149" s="63">
        <v>67045</v>
      </c>
      <c r="H1149" s="63">
        <v>1016</v>
      </c>
    </row>
    <row r="1150" spans="1:8" ht="14.25">
      <c r="A1150" s="63" t="s">
        <v>1100</v>
      </c>
      <c r="B1150" s="63">
        <v>1</v>
      </c>
      <c r="C1150" s="192" t="s">
        <v>1101</v>
      </c>
      <c r="D1150" s="63" t="s">
        <v>1102</v>
      </c>
      <c r="E1150" s="63">
        <v>106226</v>
      </c>
      <c r="F1150" s="63">
        <v>386</v>
      </c>
      <c r="G1150" s="63">
        <v>92623</v>
      </c>
      <c r="H1150" s="63">
        <v>1846</v>
      </c>
    </row>
    <row r="1151" spans="1:8" ht="14.25">
      <c r="A1151" s="63" t="s">
        <v>1100</v>
      </c>
      <c r="B1151" s="63">
        <v>1</v>
      </c>
      <c r="C1151" s="192" t="s">
        <v>1101</v>
      </c>
      <c r="D1151" s="63" t="s">
        <v>1102</v>
      </c>
      <c r="E1151" s="63">
        <v>106620</v>
      </c>
      <c r="F1151" s="63">
        <v>390</v>
      </c>
      <c r="G1151" s="63">
        <v>73444</v>
      </c>
      <c r="H1151" s="63">
        <v>948</v>
      </c>
    </row>
    <row r="1152" spans="1:8" ht="14.25">
      <c r="A1152" s="63" t="s">
        <v>1100</v>
      </c>
      <c r="B1152" s="63">
        <v>1</v>
      </c>
      <c r="C1152" s="192" t="s">
        <v>1101</v>
      </c>
      <c r="D1152" s="63" t="s">
        <v>1102</v>
      </c>
      <c r="E1152" s="63">
        <v>110338</v>
      </c>
      <c r="F1152" s="63">
        <v>404</v>
      </c>
      <c r="G1152" s="63">
        <v>74503</v>
      </c>
      <c r="H1152" s="63">
        <v>596</v>
      </c>
    </row>
    <row r="1153" spans="1:8" ht="14.25">
      <c r="A1153" s="63" t="s">
        <v>1100</v>
      </c>
      <c r="B1153" s="63">
        <v>1</v>
      </c>
      <c r="C1153" s="192" t="s">
        <v>1101</v>
      </c>
      <c r="D1153" s="63" t="s">
        <v>1102</v>
      </c>
      <c r="E1153" s="63">
        <v>114542</v>
      </c>
      <c r="F1153" s="63">
        <v>417</v>
      </c>
      <c r="G1153" s="63">
        <v>83161</v>
      </c>
      <c r="H1153" s="63">
        <v>1211</v>
      </c>
    </row>
    <row r="1154" spans="1:8" ht="14.25">
      <c r="A1154" s="63" t="s">
        <v>1100</v>
      </c>
      <c r="B1154" s="63">
        <v>1</v>
      </c>
      <c r="C1154" s="192" t="s">
        <v>1101</v>
      </c>
      <c r="D1154" s="63" t="s">
        <v>1102</v>
      </c>
      <c r="E1154" s="63">
        <v>115912</v>
      </c>
      <c r="F1154" s="63">
        <v>422</v>
      </c>
      <c r="G1154" s="63">
        <v>81753</v>
      </c>
      <c r="H1154" s="63">
        <v>1206</v>
      </c>
    </row>
    <row r="1155" spans="1:8" ht="14.25">
      <c r="A1155" s="63" t="s">
        <v>1100</v>
      </c>
      <c r="B1155" s="63">
        <v>1</v>
      </c>
      <c r="C1155" s="192" t="s">
        <v>1101</v>
      </c>
      <c r="D1155" s="63" t="s">
        <v>1102</v>
      </c>
      <c r="E1155" s="63">
        <v>116842</v>
      </c>
      <c r="F1155" s="63">
        <v>427</v>
      </c>
      <c r="G1155" s="63">
        <v>78344</v>
      </c>
      <c r="H1155" s="63">
        <v>482</v>
      </c>
    </row>
    <row r="1156" spans="1:8" ht="14.25">
      <c r="A1156" s="63" t="s">
        <v>1100</v>
      </c>
      <c r="B1156" s="63">
        <v>1</v>
      </c>
      <c r="C1156" s="192" t="s">
        <v>1101</v>
      </c>
      <c r="D1156" s="63" t="s">
        <v>1102</v>
      </c>
      <c r="E1156" s="63">
        <v>116958</v>
      </c>
      <c r="F1156" s="63">
        <v>428</v>
      </c>
      <c r="G1156" s="63">
        <v>77808</v>
      </c>
      <c r="H1156" s="63">
        <v>1051</v>
      </c>
    </row>
    <row r="1157" spans="1:8" ht="14.25">
      <c r="A1157" s="63" t="s">
        <v>1100</v>
      </c>
      <c r="B1157" s="63">
        <v>1</v>
      </c>
      <c r="C1157" s="192" t="s">
        <v>1101</v>
      </c>
      <c r="D1157" s="63" t="s">
        <v>1102</v>
      </c>
      <c r="E1157" s="63">
        <v>117288</v>
      </c>
      <c r="F1157" s="63">
        <v>428</v>
      </c>
      <c r="G1157" s="63">
        <v>82710</v>
      </c>
      <c r="H1157" s="63">
        <v>910</v>
      </c>
    </row>
    <row r="1158" spans="1:8" ht="14.25">
      <c r="A1158" s="63" t="s">
        <v>1100</v>
      </c>
      <c r="B1158" s="63">
        <v>1</v>
      </c>
      <c r="C1158" s="192" t="s">
        <v>1101</v>
      </c>
      <c r="D1158" s="63" t="s">
        <v>1102</v>
      </c>
      <c r="E1158" s="63">
        <v>117554</v>
      </c>
      <c r="F1158" s="63">
        <v>429</v>
      </c>
      <c r="G1158" s="63">
        <v>83776</v>
      </c>
      <c r="H1158" s="63">
        <v>910</v>
      </c>
    </row>
    <row r="1159" spans="1:8" ht="14.25">
      <c r="A1159" s="63" t="s">
        <v>1100</v>
      </c>
      <c r="B1159" s="63">
        <v>1</v>
      </c>
      <c r="C1159" s="192" t="s">
        <v>1101</v>
      </c>
      <c r="D1159" s="63" t="s">
        <v>1103</v>
      </c>
      <c r="E1159" s="63">
        <v>0</v>
      </c>
      <c r="F1159" s="63">
        <v>1</v>
      </c>
      <c r="G1159" s="63">
        <v>0</v>
      </c>
      <c r="H1159" s="63">
        <v>0</v>
      </c>
    </row>
    <row r="1160" spans="1:8" ht="14.25">
      <c r="A1160" s="63" t="s">
        <v>1100</v>
      </c>
      <c r="B1160" s="63">
        <v>1</v>
      </c>
      <c r="C1160" s="192" t="s">
        <v>1101</v>
      </c>
      <c r="D1160" s="63" t="s">
        <v>1103</v>
      </c>
      <c r="E1160" s="63">
        <v>256</v>
      </c>
      <c r="F1160" s="63">
        <v>5</v>
      </c>
      <c r="G1160" s="63">
        <v>1114</v>
      </c>
      <c r="H1160" s="63">
        <v>31</v>
      </c>
    </row>
    <row r="1161" spans="1:8" ht="14.25">
      <c r="A1161" s="63" t="s">
        <v>1100</v>
      </c>
      <c r="B1161" s="63">
        <v>1</v>
      </c>
      <c r="C1161" s="192" t="s">
        <v>1101</v>
      </c>
      <c r="D1161" s="63" t="s">
        <v>1103</v>
      </c>
      <c r="E1161" s="63">
        <v>296</v>
      </c>
      <c r="F1161" s="63">
        <v>9</v>
      </c>
      <c r="G1161" s="63">
        <v>1928</v>
      </c>
      <c r="H1161" s="63">
        <v>27</v>
      </c>
    </row>
    <row r="1162" spans="1:8" ht="14.25">
      <c r="A1162" s="63" t="s">
        <v>1100</v>
      </c>
      <c r="B1162" s="63">
        <v>1</v>
      </c>
      <c r="C1162" s="192" t="s">
        <v>1101</v>
      </c>
      <c r="D1162" s="63" t="s">
        <v>1103</v>
      </c>
      <c r="E1162" s="63">
        <v>592</v>
      </c>
      <c r="F1162" s="63">
        <v>14</v>
      </c>
      <c r="G1162" s="63">
        <v>3389</v>
      </c>
      <c r="H1162" s="63">
        <v>39</v>
      </c>
    </row>
    <row r="1163" spans="1:8" ht="14.25">
      <c r="A1163" s="63" t="s">
        <v>1100</v>
      </c>
      <c r="B1163" s="63">
        <v>1</v>
      </c>
      <c r="C1163" s="192" t="s">
        <v>1101</v>
      </c>
      <c r="D1163" s="63" t="s">
        <v>1103</v>
      </c>
      <c r="E1163" s="63">
        <v>768</v>
      </c>
      <c r="F1163" s="63">
        <v>6</v>
      </c>
      <c r="G1163" s="63">
        <v>1409</v>
      </c>
      <c r="H1163" s="63">
        <v>27</v>
      </c>
    </row>
    <row r="1164" spans="1:8" ht="14.25">
      <c r="A1164" s="63" t="s">
        <v>1100</v>
      </c>
      <c r="B1164" s="63">
        <v>1</v>
      </c>
      <c r="C1164" s="192" t="s">
        <v>1101</v>
      </c>
      <c r="D1164" s="63" t="s">
        <v>1103</v>
      </c>
      <c r="E1164" s="63">
        <v>888</v>
      </c>
      <c r="F1164" s="63">
        <v>10</v>
      </c>
      <c r="G1164" s="63">
        <v>2074</v>
      </c>
      <c r="H1164" s="63">
        <v>39</v>
      </c>
    </row>
    <row r="1165" spans="1:8" ht="14.25">
      <c r="A1165" s="63" t="s">
        <v>1100</v>
      </c>
      <c r="B1165" s="63">
        <v>1</v>
      </c>
      <c r="C1165" s="192" t="s">
        <v>1101</v>
      </c>
      <c r="D1165" s="63" t="s">
        <v>1103</v>
      </c>
      <c r="E1165" s="63">
        <v>1184</v>
      </c>
      <c r="F1165" s="63">
        <v>8</v>
      </c>
      <c r="G1165" s="63">
        <v>2145</v>
      </c>
      <c r="H1165" s="63">
        <v>44</v>
      </c>
    </row>
    <row r="1166" spans="1:8" ht="14.25">
      <c r="A1166" s="63" t="s">
        <v>1100</v>
      </c>
      <c r="B1166" s="63">
        <v>1</v>
      </c>
      <c r="C1166" s="192" t="s">
        <v>1101</v>
      </c>
      <c r="D1166" s="63" t="s">
        <v>1103</v>
      </c>
      <c r="E1166" s="63">
        <v>1480</v>
      </c>
      <c r="F1166" s="63">
        <v>15</v>
      </c>
      <c r="G1166" s="63">
        <v>2758</v>
      </c>
      <c r="H1166" s="63">
        <v>33</v>
      </c>
    </row>
    <row r="1167" spans="1:8" ht="14.25">
      <c r="A1167" s="63" t="s">
        <v>1100</v>
      </c>
      <c r="B1167" s="63">
        <v>1</v>
      </c>
      <c r="C1167" s="192" t="s">
        <v>1101</v>
      </c>
      <c r="D1167" s="63" t="s">
        <v>1103</v>
      </c>
      <c r="E1167" s="63">
        <v>1776</v>
      </c>
      <c r="F1167" s="63">
        <v>6</v>
      </c>
      <c r="G1167" s="63">
        <v>942</v>
      </c>
      <c r="H1167" s="63">
        <v>7</v>
      </c>
    </row>
    <row r="1168" spans="1:8" ht="14.25">
      <c r="A1168" s="63" t="s">
        <v>1100</v>
      </c>
      <c r="B1168" s="63">
        <v>1</v>
      </c>
      <c r="C1168" s="192" t="s">
        <v>1101</v>
      </c>
      <c r="D1168" s="63" t="s">
        <v>1103</v>
      </c>
      <c r="E1168" s="63">
        <v>2368</v>
      </c>
      <c r="F1168" s="63">
        <v>8</v>
      </c>
      <c r="G1168" s="63">
        <v>2189</v>
      </c>
      <c r="H1168" s="63">
        <v>38</v>
      </c>
    </row>
    <row r="1169" spans="1:8" ht="14.25">
      <c r="A1169" s="63" t="s">
        <v>1100</v>
      </c>
      <c r="B1169" s="63">
        <v>1</v>
      </c>
      <c r="C1169" s="192" t="s">
        <v>1101</v>
      </c>
      <c r="D1169" s="63" t="s">
        <v>1103</v>
      </c>
      <c r="E1169" s="63">
        <v>2560</v>
      </c>
      <c r="F1169" s="63">
        <v>20</v>
      </c>
      <c r="G1169" s="63">
        <v>3635</v>
      </c>
      <c r="H1169" s="63">
        <v>75</v>
      </c>
    </row>
    <row r="1170" spans="1:8" ht="14.25">
      <c r="A1170" s="63" t="s">
        <v>1100</v>
      </c>
      <c r="B1170" s="63">
        <v>1</v>
      </c>
      <c r="C1170" s="192" t="s">
        <v>1101</v>
      </c>
      <c r="D1170" s="63" t="s">
        <v>1103</v>
      </c>
      <c r="E1170" s="63">
        <v>2664</v>
      </c>
      <c r="F1170" s="63">
        <v>27</v>
      </c>
      <c r="G1170" s="63">
        <v>5880</v>
      </c>
      <c r="H1170" s="63">
        <v>84</v>
      </c>
    </row>
    <row r="1171" spans="1:8" ht="14.25">
      <c r="A1171" s="63" t="s">
        <v>1100</v>
      </c>
      <c r="B1171" s="63">
        <v>1</v>
      </c>
      <c r="C1171" s="192" t="s">
        <v>1101</v>
      </c>
      <c r="D1171" s="63" t="s">
        <v>1103</v>
      </c>
      <c r="E1171" s="63">
        <v>3256</v>
      </c>
      <c r="F1171" s="63">
        <v>11</v>
      </c>
      <c r="G1171" s="63">
        <v>2007</v>
      </c>
      <c r="H1171" s="63">
        <v>4</v>
      </c>
    </row>
    <row r="1172" spans="1:8" ht="14.25">
      <c r="A1172" s="63" t="s">
        <v>1100</v>
      </c>
      <c r="B1172" s="63">
        <v>1</v>
      </c>
      <c r="C1172" s="192" t="s">
        <v>1101</v>
      </c>
      <c r="D1172" s="63" t="s">
        <v>1103</v>
      </c>
      <c r="E1172" s="63">
        <v>3840</v>
      </c>
      <c r="F1172" s="63">
        <v>15</v>
      </c>
      <c r="G1172" s="63">
        <v>3040</v>
      </c>
      <c r="H1172" s="63">
        <v>53</v>
      </c>
    </row>
    <row r="1173" spans="1:8" ht="14.25">
      <c r="A1173" s="63" t="s">
        <v>1100</v>
      </c>
      <c r="B1173" s="63">
        <v>1</v>
      </c>
      <c r="C1173" s="192" t="s">
        <v>1101</v>
      </c>
      <c r="D1173" s="63" t="s">
        <v>1103</v>
      </c>
      <c r="E1173" s="63">
        <v>3848</v>
      </c>
      <c r="F1173" s="63">
        <v>13</v>
      </c>
      <c r="G1173" s="63">
        <v>2647</v>
      </c>
      <c r="H1173" s="63">
        <v>47</v>
      </c>
    </row>
    <row r="1174" spans="1:8" ht="14.25">
      <c r="A1174" s="63" t="s">
        <v>1100</v>
      </c>
      <c r="B1174" s="63">
        <v>1</v>
      </c>
      <c r="C1174" s="192" t="s">
        <v>1101</v>
      </c>
      <c r="D1174" s="63" t="s">
        <v>1103</v>
      </c>
      <c r="E1174" s="63">
        <v>4608</v>
      </c>
      <c r="F1174" s="63">
        <v>18</v>
      </c>
      <c r="G1174" s="63">
        <v>4463</v>
      </c>
      <c r="H1174" s="63">
        <v>78</v>
      </c>
    </row>
    <row r="1175" spans="1:8" ht="14.25">
      <c r="A1175" s="63" t="s">
        <v>1100</v>
      </c>
      <c r="B1175" s="63">
        <v>1</v>
      </c>
      <c r="C1175" s="192" t="s">
        <v>1101</v>
      </c>
      <c r="D1175" s="63" t="s">
        <v>1103</v>
      </c>
      <c r="E1175" s="63">
        <v>9472</v>
      </c>
      <c r="F1175" s="63">
        <v>32</v>
      </c>
      <c r="G1175" s="63">
        <v>7196</v>
      </c>
      <c r="H1175" s="63">
        <v>54</v>
      </c>
    </row>
    <row r="1176" spans="1:8" ht="14.25">
      <c r="A1176" s="63" t="s">
        <v>1100</v>
      </c>
      <c r="B1176" s="63">
        <v>1</v>
      </c>
      <c r="C1176" s="192" t="s">
        <v>1101</v>
      </c>
      <c r="D1176" s="63" t="s">
        <v>1103</v>
      </c>
      <c r="E1176" s="63">
        <v>12136</v>
      </c>
      <c r="F1176" s="63">
        <v>41</v>
      </c>
      <c r="G1176" s="63">
        <v>6659</v>
      </c>
      <c r="H1176" s="63">
        <v>38</v>
      </c>
    </row>
    <row r="1177" spans="1:8" ht="14.25">
      <c r="A1177" s="63" t="s">
        <v>1100</v>
      </c>
      <c r="B1177" s="63">
        <v>1</v>
      </c>
      <c r="C1177" s="192" t="s">
        <v>1101</v>
      </c>
      <c r="D1177" s="63" t="s">
        <v>1103</v>
      </c>
      <c r="E1177" s="63">
        <v>13416</v>
      </c>
      <c r="F1177" s="63">
        <v>88</v>
      </c>
      <c r="G1177" s="63">
        <v>16126</v>
      </c>
      <c r="H1177" s="63">
        <v>189</v>
      </c>
    </row>
    <row r="1178" spans="1:8" ht="14.25">
      <c r="A1178" s="63" t="s">
        <v>1100</v>
      </c>
      <c r="B1178" s="63">
        <v>1</v>
      </c>
      <c r="C1178" s="192" t="s">
        <v>1101</v>
      </c>
      <c r="D1178" s="63" t="s">
        <v>1103</v>
      </c>
      <c r="E1178" s="63">
        <v>14248</v>
      </c>
      <c r="F1178" s="63">
        <v>47</v>
      </c>
      <c r="G1178" s="63">
        <v>8688</v>
      </c>
      <c r="H1178" s="63">
        <v>63</v>
      </c>
    </row>
    <row r="1179" spans="1:8" ht="14.25">
      <c r="A1179" s="63" t="s">
        <v>1100</v>
      </c>
      <c r="B1179" s="63">
        <v>1</v>
      </c>
      <c r="C1179" s="192" t="s">
        <v>1101</v>
      </c>
      <c r="D1179" s="63" t="s">
        <v>1103</v>
      </c>
      <c r="E1179" s="63">
        <v>14304</v>
      </c>
      <c r="F1179" s="63">
        <v>47</v>
      </c>
      <c r="G1179" s="63">
        <v>11251</v>
      </c>
      <c r="H1179" s="63">
        <v>88</v>
      </c>
    </row>
    <row r="1180" spans="1:8" ht="14.25">
      <c r="A1180" s="63" t="s">
        <v>1100</v>
      </c>
      <c r="B1180" s="63">
        <v>1</v>
      </c>
      <c r="C1180" s="192" t="s">
        <v>1101</v>
      </c>
      <c r="D1180" s="63" t="s">
        <v>1103</v>
      </c>
      <c r="E1180" s="63">
        <v>14800</v>
      </c>
      <c r="F1180" s="63">
        <v>50</v>
      </c>
      <c r="G1180" s="63">
        <v>8893</v>
      </c>
      <c r="H1180" s="63">
        <v>97</v>
      </c>
    </row>
    <row r="1181" spans="1:8" ht="14.25">
      <c r="A1181" s="63" t="s">
        <v>1100</v>
      </c>
      <c r="B1181" s="63">
        <v>1</v>
      </c>
      <c r="C1181" s="192" t="s">
        <v>1101</v>
      </c>
      <c r="D1181" s="63" t="s">
        <v>1103</v>
      </c>
      <c r="E1181" s="63">
        <v>15688</v>
      </c>
      <c r="F1181" s="63">
        <v>53</v>
      </c>
      <c r="G1181" s="63">
        <v>12829</v>
      </c>
      <c r="H1181" s="63">
        <v>156</v>
      </c>
    </row>
    <row r="1182" spans="1:8" ht="14.25">
      <c r="A1182" s="63" t="s">
        <v>1100</v>
      </c>
      <c r="B1182" s="63">
        <v>1</v>
      </c>
      <c r="C1182" s="192" t="s">
        <v>1101</v>
      </c>
      <c r="D1182" s="63" t="s">
        <v>1103</v>
      </c>
      <c r="E1182" s="63">
        <v>15984</v>
      </c>
      <c r="F1182" s="63">
        <v>54</v>
      </c>
      <c r="G1182" s="63">
        <v>11013</v>
      </c>
      <c r="H1182" s="63">
        <v>178</v>
      </c>
    </row>
    <row r="1183" spans="1:8" ht="14.25">
      <c r="A1183" s="63" t="s">
        <v>1100</v>
      </c>
      <c r="B1183" s="63">
        <v>1</v>
      </c>
      <c r="C1183" s="192" t="s">
        <v>1101</v>
      </c>
      <c r="D1183" s="63" t="s">
        <v>1103</v>
      </c>
      <c r="E1183" s="63">
        <v>16280</v>
      </c>
      <c r="F1183" s="63">
        <v>55</v>
      </c>
      <c r="G1183" s="63">
        <v>11612</v>
      </c>
      <c r="H1183" s="63">
        <v>146</v>
      </c>
    </row>
    <row r="1184" spans="1:8" ht="14.25">
      <c r="A1184" s="63" t="s">
        <v>1100</v>
      </c>
      <c r="B1184" s="63">
        <v>1</v>
      </c>
      <c r="C1184" s="192" t="s">
        <v>1101</v>
      </c>
      <c r="D1184" s="63" t="s">
        <v>1103</v>
      </c>
      <c r="E1184" s="63">
        <v>17168</v>
      </c>
      <c r="F1184" s="63">
        <v>175</v>
      </c>
      <c r="G1184" s="63">
        <v>29331</v>
      </c>
      <c r="H1184" s="63">
        <v>226</v>
      </c>
    </row>
    <row r="1185" spans="1:8" ht="14.25">
      <c r="A1185" s="63" t="s">
        <v>1100</v>
      </c>
      <c r="B1185" s="63">
        <v>1</v>
      </c>
      <c r="C1185" s="192" t="s">
        <v>1101</v>
      </c>
      <c r="D1185" s="63" t="s">
        <v>1103</v>
      </c>
      <c r="E1185" s="63">
        <v>17760</v>
      </c>
      <c r="F1185" s="63">
        <v>60</v>
      </c>
      <c r="G1185" s="63">
        <v>17117</v>
      </c>
      <c r="H1185" s="63">
        <v>315</v>
      </c>
    </row>
    <row r="1186" spans="1:8" ht="14.25">
      <c r="A1186" s="63" t="s">
        <v>1100</v>
      </c>
      <c r="B1186" s="63">
        <v>1</v>
      </c>
      <c r="C1186" s="192" t="s">
        <v>1101</v>
      </c>
      <c r="D1186" s="63" t="s">
        <v>1103</v>
      </c>
      <c r="E1186" s="63">
        <v>18056</v>
      </c>
      <c r="F1186" s="63">
        <v>122</v>
      </c>
      <c r="G1186" s="63">
        <v>28043</v>
      </c>
      <c r="H1186" s="63">
        <v>473</v>
      </c>
    </row>
    <row r="1187" spans="1:8" ht="14.25">
      <c r="A1187" s="63" t="s">
        <v>1100</v>
      </c>
      <c r="B1187" s="63">
        <v>1</v>
      </c>
      <c r="C1187" s="192" t="s">
        <v>1101</v>
      </c>
      <c r="D1187" s="63" t="s">
        <v>1103</v>
      </c>
      <c r="E1187" s="63">
        <v>29304</v>
      </c>
      <c r="F1187" s="63">
        <v>99</v>
      </c>
      <c r="G1187" s="63">
        <v>25985</v>
      </c>
      <c r="H1187" s="63">
        <v>339</v>
      </c>
    </row>
    <row r="1188" spans="1:8" ht="14.25">
      <c r="A1188" s="63" t="s">
        <v>1100</v>
      </c>
      <c r="B1188" s="63">
        <v>1</v>
      </c>
      <c r="C1188" s="192" t="s">
        <v>1101</v>
      </c>
      <c r="D1188" s="63" t="s">
        <v>1103</v>
      </c>
      <c r="E1188" s="63">
        <v>30784</v>
      </c>
      <c r="F1188" s="63">
        <v>105</v>
      </c>
      <c r="G1188" s="63">
        <v>22662</v>
      </c>
      <c r="H1188" s="63">
        <v>219</v>
      </c>
    </row>
    <row r="1189" spans="1:8" ht="14.25">
      <c r="A1189" s="63" t="s">
        <v>1100</v>
      </c>
      <c r="B1189" s="63">
        <v>1</v>
      </c>
      <c r="C1189" s="192" t="s">
        <v>1101</v>
      </c>
      <c r="D1189" s="63" t="s">
        <v>1103</v>
      </c>
      <c r="E1189" s="63">
        <v>31080</v>
      </c>
      <c r="F1189" s="63">
        <v>210</v>
      </c>
      <c r="G1189" s="63">
        <v>44898</v>
      </c>
      <c r="H1189" s="63">
        <v>644</v>
      </c>
    </row>
    <row r="1190" spans="1:8" ht="14.25">
      <c r="A1190" s="63" t="s">
        <v>1100</v>
      </c>
      <c r="B1190" s="63">
        <v>1</v>
      </c>
      <c r="C1190" s="192" t="s">
        <v>1101</v>
      </c>
      <c r="D1190" s="63" t="s">
        <v>1103</v>
      </c>
      <c r="E1190" s="63">
        <v>31376</v>
      </c>
      <c r="F1190" s="63">
        <v>212</v>
      </c>
      <c r="G1190" s="63">
        <v>45204</v>
      </c>
      <c r="H1190" s="63">
        <v>476</v>
      </c>
    </row>
    <row r="1191" spans="1:8" ht="14.25">
      <c r="A1191" s="63" t="s">
        <v>1100</v>
      </c>
      <c r="B1191" s="63">
        <v>1</v>
      </c>
      <c r="C1191" s="192" t="s">
        <v>1101</v>
      </c>
      <c r="D1191" s="63" t="s">
        <v>1103</v>
      </c>
      <c r="E1191" s="63">
        <v>31672</v>
      </c>
      <c r="F1191" s="63">
        <v>107</v>
      </c>
      <c r="G1191" s="63">
        <v>25892</v>
      </c>
      <c r="H1191" s="63">
        <v>273</v>
      </c>
    </row>
    <row r="1192" spans="1:8" ht="14.25">
      <c r="A1192" s="63" t="s">
        <v>1100</v>
      </c>
      <c r="B1192" s="63">
        <v>1</v>
      </c>
      <c r="C1192" s="192" t="s">
        <v>1101</v>
      </c>
      <c r="D1192" s="63" t="s">
        <v>1103</v>
      </c>
      <c r="E1192" s="63">
        <v>33448</v>
      </c>
      <c r="F1192" s="63">
        <v>113</v>
      </c>
      <c r="G1192" s="63">
        <v>19367</v>
      </c>
      <c r="H1192" s="63">
        <v>215</v>
      </c>
    </row>
    <row r="1193" spans="1:8" ht="14.25">
      <c r="A1193" s="63" t="s">
        <v>1100</v>
      </c>
      <c r="B1193" s="63">
        <v>1</v>
      </c>
      <c r="C1193" s="192" t="s">
        <v>1101</v>
      </c>
      <c r="D1193" s="63" t="s">
        <v>1104</v>
      </c>
      <c r="E1193" s="63">
        <v>147</v>
      </c>
      <c r="F1193" s="63">
        <v>1</v>
      </c>
      <c r="G1193" s="63">
        <v>147</v>
      </c>
      <c r="H1193" s="63">
        <v>2</v>
      </c>
    </row>
    <row r="1194" spans="1:8" ht="14.25">
      <c r="A1194" s="63" t="s">
        <v>1100</v>
      </c>
      <c r="B1194" s="63">
        <v>1</v>
      </c>
      <c r="C1194" s="192" t="s">
        <v>1101</v>
      </c>
      <c r="D1194" s="63" t="s">
        <v>1104</v>
      </c>
      <c r="E1194" s="63">
        <v>149</v>
      </c>
      <c r="F1194" s="63">
        <v>1</v>
      </c>
      <c r="G1194" s="63">
        <v>147</v>
      </c>
      <c r="H1194" s="63">
        <v>3</v>
      </c>
    </row>
    <row r="1195" spans="1:8" ht="14.25">
      <c r="A1195" s="63" t="s">
        <v>1100</v>
      </c>
      <c r="B1195" s="63">
        <v>1</v>
      </c>
      <c r="C1195" s="192" t="s">
        <v>1101</v>
      </c>
      <c r="D1195" s="63" t="s">
        <v>1104</v>
      </c>
      <c r="E1195" s="63">
        <v>162</v>
      </c>
      <c r="F1195" s="63">
        <v>3</v>
      </c>
      <c r="G1195" s="63">
        <v>435</v>
      </c>
      <c r="H1195" s="63">
        <v>8</v>
      </c>
    </row>
    <row r="1196" spans="1:8" ht="14.25">
      <c r="A1196" s="63" t="s">
        <v>1100</v>
      </c>
      <c r="B1196" s="63">
        <v>1</v>
      </c>
      <c r="C1196" s="192" t="s">
        <v>1101</v>
      </c>
      <c r="D1196" s="63" t="s">
        <v>1104</v>
      </c>
      <c r="E1196" s="63">
        <v>164</v>
      </c>
      <c r="F1196" s="63">
        <v>5</v>
      </c>
      <c r="G1196" s="63">
        <v>775</v>
      </c>
      <c r="H1196" s="63">
        <v>3</v>
      </c>
    </row>
    <row r="1197" spans="1:8" ht="14.25">
      <c r="A1197" s="63" t="s">
        <v>1100</v>
      </c>
      <c r="B1197" s="63">
        <v>1</v>
      </c>
      <c r="C1197" s="192" t="s">
        <v>1101</v>
      </c>
      <c r="D1197" s="63" t="s">
        <v>1104</v>
      </c>
      <c r="E1197" s="63">
        <v>188</v>
      </c>
      <c r="F1197" s="63">
        <v>8</v>
      </c>
      <c r="G1197" s="63">
        <v>1488</v>
      </c>
      <c r="H1197" s="63">
        <v>24</v>
      </c>
    </row>
    <row r="1198" spans="1:8" ht="14.25">
      <c r="A1198" s="63" t="s">
        <v>1100</v>
      </c>
      <c r="B1198" s="63">
        <v>1</v>
      </c>
      <c r="C1198" s="192" t="s">
        <v>1101</v>
      </c>
      <c r="D1198" s="63" t="s">
        <v>1104</v>
      </c>
      <c r="E1198" s="63">
        <v>296</v>
      </c>
      <c r="F1198" s="63">
        <v>2</v>
      </c>
      <c r="G1198" s="63">
        <v>223</v>
      </c>
      <c r="H1198" s="63">
        <v>5</v>
      </c>
    </row>
    <row r="1199" spans="1:8" ht="14.25">
      <c r="A1199" s="63" t="s">
        <v>1100</v>
      </c>
      <c r="B1199" s="63">
        <v>1</v>
      </c>
      <c r="C1199" s="192" t="s">
        <v>1101</v>
      </c>
      <c r="D1199" s="63" t="s">
        <v>1104</v>
      </c>
      <c r="E1199" s="63">
        <v>324</v>
      </c>
      <c r="F1199" s="63">
        <v>6</v>
      </c>
      <c r="G1199" s="63">
        <v>856</v>
      </c>
      <c r="H1199" s="63">
        <v>17</v>
      </c>
    </row>
    <row r="1200" spans="1:8" ht="14.25">
      <c r="A1200" s="63" t="s">
        <v>1100</v>
      </c>
      <c r="B1200" s="63">
        <v>1</v>
      </c>
      <c r="C1200" s="192" t="s">
        <v>1101</v>
      </c>
      <c r="D1200" s="63" t="s">
        <v>1104</v>
      </c>
      <c r="E1200" s="63">
        <v>328</v>
      </c>
      <c r="F1200" s="63">
        <v>2</v>
      </c>
      <c r="G1200" s="63">
        <v>310</v>
      </c>
      <c r="H1200" s="63">
        <v>7</v>
      </c>
    </row>
    <row r="1201" spans="1:8" ht="14.25">
      <c r="A1201" s="63" t="s">
        <v>1100</v>
      </c>
      <c r="B1201" s="63">
        <v>1</v>
      </c>
      <c r="C1201" s="192" t="s">
        <v>1101</v>
      </c>
      <c r="D1201" s="63" t="s">
        <v>1104</v>
      </c>
      <c r="E1201" s="63">
        <v>376</v>
      </c>
      <c r="F1201" s="63">
        <v>6</v>
      </c>
      <c r="G1201" s="63">
        <v>809</v>
      </c>
      <c r="H1201" s="63">
        <v>6</v>
      </c>
    </row>
    <row r="1202" spans="1:8" ht="14.25">
      <c r="A1202" s="63" t="s">
        <v>1100</v>
      </c>
      <c r="B1202" s="63">
        <v>1</v>
      </c>
      <c r="C1202" s="192" t="s">
        <v>1101</v>
      </c>
      <c r="D1202" s="63" t="s">
        <v>1104</v>
      </c>
      <c r="E1202" s="63">
        <v>473</v>
      </c>
      <c r="F1202" s="63">
        <v>5</v>
      </c>
      <c r="G1202" s="63">
        <v>365</v>
      </c>
      <c r="H1202" s="63">
        <v>7</v>
      </c>
    </row>
    <row r="1203" spans="1:8" ht="14.25">
      <c r="A1203" s="63" t="s">
        <v>1100</v>
      </c>
      <c r="B1203" s="63">
        <v>1</v>
      </c>
      <c r="C1203" s="192" t="s">
        <v>1101</v>
      </c>
      <c r="D1203" s="63" t="s">
        <v>1104</v>
      </c>
      <c r="E1203" s="63">
        <v>486</v>
      </c>
      <c r="F1203" s="63">
        <v>6</v>
      </c>
      <c r="G1203" s="63">
        <v>929</v>
      </c>
      <c r="H1203" s="63">
        <v>15</v>
      </c>
    </row>
    <row r="1204" spans="1:8" ht="14.25">
      <c r="A1204" s="63" t="s">
        <v>1100</v>
      </c>
      <c r="B1204" s="63">
        <v>1</v>
      </c>
      <c r="C1204" s="192" t="s">
        <v>1101</v>
      </c>
      <c r="D1204" s="63" t="s">
        <v>1104</v>
      </c>
      <c r="E1204" s="63">
        <v>564</v>
      </c>
      <c r="F1204" s="63">
        <v>3</v>
      </c>
      <c r="G1204" s="63">
        <v>400</v>
      </c>
      <c r="H1204" s="63">
        <v>1</v>
      </c>
    </row>
    <row r="1205" spans="1:8" ht="14.25">
      <c r="A1205" s="63" t="s">
        <v>1100</v>
      </c>
      <c r="B1205" s="63">
        <v>1</v>
      </c>
      <c r="C1205" s="192" t="s">
        <v>1101</v>
      </c>
      <c r="D1205" s="63" t="s">
        <v>1104</v>
      </c>
      <c r="E1205" s="63">
        <v>609</v>
      </c>
      <c r="F1205" s="63">
        <v>4</v>
      </c>
      <c r="G1205" s="63">
        <v>369</v>
      </c>
      <c r="H1205" s="63">
        <v>2</v>
      </c>
    </row>
    <row r="1206" spans="1:8" ht="14.25">
      <c r="A1206" s="63" t="s">
        <v>1100</v>
      </c>
      <c r="B1206" s="63">
        <v>1</v>
      </c>
      <c r="C1206" s="192" t="s">
        <v>1101</v>
      </c>
      <c r="D1206" s="63" t="s">
        <v>1104</v>
      </c>
      <c r="E1206" s="63">
        <v>656</v>
      </c>
      <c r="F1206" s="63">
        <v>4</v>
      </c>
      <c r="G1206" s="63">
        <v>596</v>
      </c>
      <c r="H1206" s="63">
        <v>2</v>
      </c>
    </row>
    <row r="1207" spans="1:8" ht="14.25">
      <c r="A1207" s="63" t="s">
        <v>1100</v>
      </c>
      <c r="B1207" s="63">
        <v>1</v>
      </c>
      <c r="C1207" s="192" t="s">
        <v>1101</v>
      </c>
      <c r="D1207" s="63" t="s">
        <v>1104</v>
      </c>
      <c r="E1207" s="63">
        <v>752</v>
      </c>
      <c r="F1207" s="63">
        <v>4</v>
      </c>
      <c r="G1207" s="63">
        <v>745</v>
      </c>
      <c r="H1207" s="63">
        <v>1</v>
      </c>
    </row>
    <row r="1208" spans="1:8" ht="14.25">
      <c r="A1208" s="63" t="s">
        <v>1100</v>
      </c>
      <c r="B1208" s="63">
        <v>1</v>
      </c>
      <c r="C1208" s="192" t="s">
        <v>1101</v>
      </c>
      <c r="D1208" s="63" t="s">
        <v>1104</v>
      </c>
      <c r="E1208" s="63">
        <v>805</v>
      </c>
      <c r="F1208" s="63">
        <v>5</v>
      </c>
      <c r="G1208" s="63">
        <v>569</v>
      </c>
      <c r="H1208" s="63">
        <v>7</v>
      </c>
    </row>
    <row r="1209" spans="1:8" ht="14.25">
      <c r="A1209" s="63" t="s">
        <v>1100</v>
      </c>
      <c r="B1209" s="63">
        <v>1</v>
      </c>
      <c r="C1209" s="192" t="s">
        <v>1101</v>
      </c>
      <c r="D1209" s="63" t="s">
        <v>1104</v>
      </c>
      <c r="E1209" s="63">
        <v>940</v>
      </c>
      <c r="F1209" s="63">
        <v>10</v>
      </c>
      <c r="G1209" s="63">
        <v>1558</v>
      </c>
      <c r="H1209" s="63">
        <v>45</v>
      </c>
    </row>
    <row r="1210" spans="1:8" ht="14.25">
      <c r="A1210" s="63" t="s">
        <v>1100</v>
      </c>
      <c r="B1210" s="63">
        <v>1</v>
      </c>
      <c r="C1210" s="192" t="s">
        <v>1101</v>
      </c>
      <c r="D1210" s="63" t="s">
        <v>1104</v>
      </c>
      <c r="E1210" s="63">
        <v>946</v>
      </c>
      <c r="F1210" s="63">
        <v>6</v>
      </c>
      <c r="G1210" s="63">
        <v>712</v>
      </c>
      <c r="H1210" s="63">
        <v>13</v>
      </c>
    </row>
    <row r="1211" spans="1:8" ht="14.25">
      <c r="A1211" s="63" t="s">
        <v>1100</v>
      </c>
      <c r="B1211" s="63">
        <v>1</v>
      </c>
      <c r="C1211" s="192" t="s">
        <v>1101</v>
      </c>
      <c r="D1211" s="63" t="s">
        <v>1104</v>
      </c>
      <c r="E1211" s="63">
        <v>1121</v>
      </c>
      <c r="F1211" s="63">
        <v>7</v>
      </c>
      <c r="G1211" s="63">
        <v>1005</v>
      </c>
      <c r="H1211" s="63">
        <v>11</v>
      </c>
    </row>
    <row r="1212" spans="1:8" ht="14.25">
      <c r="A1212" s="63" t="s">
        <v>1100</v>
      </c>
      <c r="B1212" s="63">
        <v>1</v>
      </c>
      <c r="C1212" s="192" t="s">
        <v>1101</v>
      </c>
      <c r="D1212" s="63" t="s">
        <v>1104</v>
      </c>
      <c r="E1212" s="63">
        <v>1128</v>
      </c>
      <c r="F1212" s="63">
        <v>6</v>
      </c>
      <c r="G1212" s="63">
        <v>1054</v>
      </c>
      <c r="H1212" s="63">
        <v>22</v>
      </c>
    </row>
    <row r="1213" spans="1:8" ht="14.25">
      <c r="A1213" s="63" t="s">
        <v>1100</v>
      </c>
      <c r="B1213" s="63">
        <v>1</v>
      </c>
      <c r="C1213" s="192" t="s">
        <v>1101</v>
      </c>
      <c r="D1213" s="63" t="s">
        <v>1104</v>
      </c>
      <c r="E1213" s="63">
        <v>1312</v>
      </c>
      <c r="F1213" s="63">
        <v>8</v>
      </c>
      <c r="G1213" s="63">
        <v>1150</v>
      </c>
      <c r="H1213" s="63">
        <v>10</v>
      </c>
    </row>
    <row r="1214" spans="1:8" ht="14.25">
      <c r="A1214" s="63" t="s">
        <v>1100</v>
      </c>
      <c r="B1214" s="63">
        <v>1</v>
      </c>
      <c r="C1214" s="192" t="s">
        <v>1101</v>
      </c>
      <c r="D1214" s="63" t="s">
        <v>1104</v>
      </c>
      <c r="E1214" s="63">
        <v>1316</v>
      </c>
      <c r="F1214" s="63">
        <v>7</v>
      </c>
      <c r="G1214" s="63">
        <v>1237</v>
      </c>
      <c r="H1214" s="63">
        <v>14</v>
      </c>
    </row>
    <row r="1215" spans="1:8" ht="14.25">
      <c r="A1215" s="63" t="s">
        <v>1100</v>
      </c>
      <c r="B1215" s="63">
        <v>1</v>
      </c>
      <c r="C1215" s="192" t="s">
        <v>1101</v>
      </c>
      <c r="D1215" s="63" t="s">
        <v>1104</v>
      </c>
      <c r="E1215" s="63">
        <v>1476</v>
      </c>
      <c r="F1215" s="63">
        <v>9</v>
      </c>
      <c r="G1215" s="63">
        <v>1435</v>
      </c>
      <c r="H1215" s="63">
        <v>13</v>
      </c>
    </row>
    <row r="1216" spans="1:8" ht="14.25">
      <c r="A1216" s="63" t="s">
        <v>1100</v>
      </c>
      <c r="B1216" s="63">
        <v>1</v>
      </c>
      <c r="C1216" s="192" t="s">
        <v>1101</v>
      </c>
      <c r="D1216" s="63" t="s">
        <v>1104</v>
      </c>
      <c r="E1216" s="63">
        <v>1504</v>
      </c>
      <c r="F1216" s="63">
        <v>16</v>
      </c>
      <c r="G1216" s="63">
        <v>2893</v>
      </c>
      <c r="H1216" s="63">
        <v>49</v>
      </c>
    </row>
    <row r="1217" spans="1:8" ht="14.25">
      <c r="A1217" s="63" t="s">
        <v>1100</v>
      </c>
      <c r="B1217" s="63">
        <v>1</v>
      </c>
      <c r="C1217" s="192" t="s">
        <v>1101</v>
      </c>
      <c r="D1217" s="63" t="s">
        <v>1104</v>
      </c>
      <c r="E1217" s="63">
        <v>1568</v>
      </c>
      <c r="F1217" s="63">
        <v>10</v>
      </c>
      <c r="G1217" s="63">
        <v>1534</v>
      </c>
      <c r="H1217" s="63">
        <v>54</v>
      </c>
    </row>
    <row r="1218" spans="1:8" ht="14.25">
      <c r="A1218" s="63" t="s">
        <v>1100</v>
      </c>
      <c r="B1218" s="63">
        <v>1</v>
      </c>
      <c r="C1218" s="192" t="s">
        <v>1101</v>
      </c>
      <c r="D1218" s="63" t="s">
        <v>1104</v>
      </c>
      <c r="E1218" s="63">
        <v>1620</v>
      </c>
      <c r="F1218" s="63">
        <v>20</v>
      </c>
      <c r="G1218" s="63">
        <v>2773</v>
      </c>
      <c r="H1218" s="63">
        <v>64</v>
      </c>
    </row>
    <row r="1219" spans="1:8" ht="14.25">
      <c r="A1219" s="63" t="s">
        <v>1100</v>
      </c>
      <c r="B1219" s="63">
        <v>1</v>
      </c>
      <c r="C1219" s="192" t="s">
        <v>1101</v>
      </c>
      <c r="D1219" s="63" t="s">
        <v>1104</v>
      </c>
      <c r="E1219" s="63">
        <v>1692</v>
      </c>
      <c r="F1219" s="63">
        <v>9</v>
      </c>
      <c r="G1219" s="63">
        <v>1565</v>
      </c>
      <c r="H1219" s="63">
        <v>28</v>
      </c>
    </row>
    <row r="1220" spans="1:8" ht="14.25">
      <c r="A1220" s="63" t="s">
        <v>1100</v>
      </c>
      <c r="B1220" s="63">
        <v>1</v>
      </c>
      <c r="C1220" s="192" t="s">
        <v>1101</v>
      </c>
      <c r="D1220" s="63" t="s">
        <v>1104</v>
      </c>
      <c r="E1220" s="63">
        <v>1730</v>
      </c>
      <c r="F1220" s="63">
        <v>11</v>
      </c>
      <c r="G1220" s="63">
        <v>1324</v>
      </c>
      <c r="H1220" s="63">
        <v>18</v>
      </c>
    </row>
    <row r="1221" spans="1:8" ht="14.25">
      <c r="A1221" s="63" t="s">
        <v>1100</v>
      </c>
      <c r="B1221" s="63">
        <v>1</v>
      </c>
      <c r="C1221" s="192" t="s">
        <v>1101</v>
      </c>
      <c r="D1221" s="63" t="s">
        <v>1104</v>
      </c>
      <c r="E1221" s="63">
        <v>1879</v>
      </c>
      <c r="F1221" s="63">
        <v>24</v>
      </c>
      <c r="G1221" s="63">
        <v>2873</v>
      </c>
      <c r="H1221" s="63">
        <v>26</v>
      </c>
    </row>
    <row r="1222" spans="1:8" ht="14.25">
      <c r="A1222" s="63" t="s">
        <v>1100</v>
      </c>
      <c r="B1222" s="63">
        <v>1</v>
      </c>
      <c r="C1222" s="192" t="s">
        <v>1101</v>
      </c>
      <c r="D1222" s="63" t="s">
        <v>1104</v>
      </c>
      <c r="E1222" s="63">
        <v>1880</v>
      </c>
      <c r="F1222" s="63">
        <v>10</v>
      </c>
      <c r="G1222" s="63">
        <v>1399</v>
      </c>
      <c r="H1222" s="63">
        <v>11</v>
      </c>
    </row>
    <row r="1223" spans="1:8" ht="14.25">
      <c r="A1223" s="63" t="s">
        <v>1100</v>
      </c>
      <c r="B1223" s="63">
        <v>1</v>
      </c>
      <c r="C1223" s="192" t="s">
        <v>1101</v>
      </c>
      <c r="D1223" s="63" t="s">
        <v>1104</v>
      </c>
      <c r="E1223" s="63">
        <v>2028</v>
      </c>
      <c r="F1223" s="63">
        <v>13</v>
      </c>
      <c r="G1223" s="63">
        <v>1488</v>
      </c>
      <c r="H1223" s="63">
        <v>10</v>
      </c>
    </row>
    <row r="1224" spans="1:8" ht="14.25">
      <c r="A1224" s="63" t="s">
        <v>1100</v>
      </c>
      <c r="B1224" s="63">
        <v>1</v>
      </c>
      <c r="C1224" s="192" t="s">
        <v>1101</v>
      </c>
      <c r="D1224" s="63" t="s">
        <v>1104</v>
      </c>
      <c r="E1224" s="63">
        <v>2068</v>
      </c>
      <c r="F1224" s="63">
        <v>11</v>
      </c>
      <c r="G1224" s="63">
        <v>1662</v>
      </c>
      <c r="H1224" s="63">
        <v>23</v>
      </c>
    </row>
    <row r="1225" spans="1:8" ht="14.25">
      <c r="A1225" s="63" t="s">
        <v>1100</v>
      </c>
      <c r="B1225" s="63">
        <v>1</v>
      </c>
      <c r="C1225" s="192" t="s">
        <v>1101</v>
      </c>
      <c r="D1225" s="63" t="s">
        <v>1104</v>
      </c>
      <c r="E1225" s="63">
        <v>2256</v>
      </c>
      <c r="F1225" s="63">
        <v>25</v>
      </c>
      <c r="G1225" s="63">
        <v>3159</v>
      </c>
      <c r="H1225" s="63">
        <v>19</v>
      </c>
    </row>
    <row r="1226" spans="1:8" ht="14.25">
      <c r="A1226" s="63" t="s">
        <v>1100</v>
      </c>
      <c r="B1226" s="63">
        <v>1</v>
      </c>
      <c r="C1226" s="192" t="s">
        <v>1101</v>
      </c>
      <c r="D1226" s="63" t="s">
        <v>1104</v>
      </c>
      <c r="E1226" s="63">
        <v>2444</v>
      </c>
      <c r="F1226" s="63">
        <v>13</v>
      </c>
      <c r="G1226" s="63">
        <v>1854</v>
      </c>
      <c r="H1226" s="63">
        <v>16</v>
      </c>
    </row>
    <row r="1227" spans="1:8" ht="14.25">
      <c r="A1227" s="63" t="s">
        <v>1100</v>
      </c>
      <c r="B1227" s="63">
        <v>1</v>
      </c>
      <c r="C1227" s="192" t="s">
        <v>1101</v>
      </c>
      <c r="D1227" s="63" t="s">
        <v>1104</v>
      </c>
      <c r="E1227" s="63">
        <v>2632</v>
      </c>
      <c r="F1227" s="63">
        <v>18</v>
      </c>
      <c r="G1227" s="63">
        <v>1876</v>
      </c>
      <c r="H1227" s="63">
        <v>28</v>
      </c>
    </row>
    <row r="1228" spans="1:8" ht="14.25">
      <c r="A1228" s="63" t="s">
        <v>1100</v>
      </c>
      <c r="B1228" s="63">
        <v>1</v>
      </c>
      <c r="C1228" s="192" t="s">
        <v>1101</v>
      </c>
      <c r="D1228" s="63" t="s">
        <v>1104</v>
      </c>
      <c r="E1228" s="63">
        <v>2754</v>
      </c>
      <c r="F1228" s="63">
        <v>17</v>
      </c>
      <c r="G1228" s="63">
        <v>2586</v>
      </c>
      <c r="H1228" s="63">
        <v>43</v>
      </c>
    </row>
    <row r="1229" spans="1:8" ht="14.25">
      <c r="A1229" s="63" t="s">
        <v>1100</v>
      </c>
      <c r="B1229" s="63">
        <v>1</v>
      </c>
      <c r="C1229" s="192" t="s">
        <v>1101</v>
      </c>
      <c r="D1229" s="63" t="s">
        <v>1104</v>
      </c>
      <c r="E1229" s="63">
        <v>2799</v>
      </c>
      <c r="F1229" s="63">
        <v>18</v>
      </c>
      <c r="G1229" s="63">
        <v>1964</v>
      </c>
      <c r="H1229" s="63">
        <v>6</v>
      </c>
    </row>
    <row r="1230" spans="1:8" ht="14.25">
      <c r="A1230" s="63" t="s">
        <v>1100</v>
      </c>
      <c r="B1230" s="63">
        <v>1</v>
      </c>
      <c r="C1230" s="192" t="s">
        <v>1101</v>
      </c>
      <c r="D1230" s="63" t="s">
        <v>1104</v>
      </c>
      <c r="E1230" s="63">
        <v>2820</v>
      </c>
      <c r="F1230" s="63">
        <v>18</v>
      </c>
      <c r="G1230" s="63">
        <v>2388</v>
      </c>
      <c r="H1230" s="63">
        <v>34</v>
      </c>
    </row>
    <row r="1231" spans="1:8" ht="14.25">
      <c r="A1231" s="63" t="s">
        <v>1100</v>
      </c>
      <c r="B1231" s="63">
        <v>1</v>
      </c>
      <c r="C1231" s="192" t="s">
        <v>1101</v>
      </c>
      <c r="D1231" s="63" t="s">
        <v>1104</v>
      </c>
      <c r="E1231" s="63">
        <v>3447</v>
      </c>
      <c r="F1231" s="63">
        <v>22</v>
      </c>
      <c r="G1231" s="63">
        <v>2742</v>
      </c>
      <c r="H1231" s="63">
        <v>61</v>
      </c>
    </row>
    <row r="1232" spans="1:8" ht="14.25">
      <c r="A1232" s="63" t="s">
        <v>1100</v>
      </c>
      <c r="B1232" s="63">
        <v>1</v>
      </c>
      <c r="C1232" s="192" t="s">
        <v>1101</v>
      </c>
      <c r="D1232" s="63" t="s">
        <v>1104</v>
      </c>
      <c r="E1232" s="63">
        <v>3572</v>
      </c>
      <c r="F1232" s="63">
        <v>46</v>
      </c>
      <c r="G1232" s="63">
        <v>4294</v>
      </c>
      <c r="H1232" s="63">
        <v>38</v>
      </c>
    </row>
    <row r="1233" spans="1:8" ht="14.25">
      <c r="A1233" s="63" t="s">
        <v>1100</v>
      </c>
      <c r="B1233" s="63">
        <v>1</v>
      </c>
      <c r="C1233" s="192" t="s">
        <v>1101</v>
      </c>
      <c r="D1233" s="63" t="s">
        <v>1104</v>
      </c>
      <c r="E1233" s="63">
        <v>3948</v>
      </c>
      <c r="F1233" s="63">
        <v>21</v>
      </c>
      <c r="G1233" s="63">
        <v>3471</v>
      </c>
      <c r="H1233" s="63">
        <v>58</v>
      </c>
    </row>
    <row r="1234" spans="1:8" ht="14.25">
      <c r="A1234" s="63" t="s">
        <v>1100</v>
      </c>
      <c r="B1234" s="63">
        <v>1</v>
      </c>
      <c r="C1234" s="192" t="s">
        <v>1101</v>
      </c>
      <c r="D1234" s="63" t="s">
        <v>1104</v>
      </c>
      <c r="E1234" s="63">
        <v>4374</v>
      </c>
      <c r="F1234" s="63">
        <v>27</v>
      </c>
      <c r="G1234" s="63">
        <v>4224</v>
      </c>
      <c r="H1234" s="63">
        <v>84</v>
      </c>
    </row>
    <row r="1235" spans="1:8" ht="14.25">
      <c r="A1235" s="63" t="s">
        <v>1100</v>
      </c>
      <c r="B1235" s="63">
        <v>1</v>
      </c>
      <c r="C1235" s="192" t="s">
        <v>1101</v>
      </c>
      <c r="D1235" s="63" t="s">
        <v>1104</v>
      </c>
      <c r="E1235" s="63">
        <v>5041</v>
      </c>
      <c r="F1235" s="63">
        <v>32</v>
      </c>
      <c r="G1235" s="63">
        <v>3823</v>
      </c>
      <c r="H1235" s="63">
        <v>26</v>
      </c>
    </row>
    <row r="1236" spans="1:8" ht="14.25">
      <c r="A1236" s="63" t="s">
        <v>1100</v>
      </c>
      <c r="B1236" s="63">
        <v>1</v>
      </c>
      <c r="C1236" s="192" t="s">
        <v>1101</v>
      </c>
      <c r="D1236" s="63" t="s">
        <v>1104</v>
      </c>
      <c r="E1236" s="63">
        <v>5445</v>
      </c>
      <c r="F1236" s="63">
        <v>30</v>
      </c>
      <c r="G1236" s="63">
        <v>5167</v>
      </c>
      <c r="H1236" s="63">
        <v>76</v>
      </c>
    </row>
    <row r="1237" spans="1:8" ht="14.25">
      <c r="A1237" s="63" t="s">
        <v>1100</v>
      </c>
      <c r="B1237" s="63">
        <v>1</v>
      </c>
      <c r="C1237" s="192" t="s">
        <v>1101</v>
      </c>
      <c r="D1237" s="63" t="s">
        <v>1104</v>
      </c>
      <c r="E1237" s="63">
        <v>5452</v>
      </c>
      <c r="F1237" s="63">
        <v>32</v>
      </c>
      <c r="G1237" s="63">
        <v>2440</v>
      </c>
      <c r="H1237" s="63">
        <v>14</v>
      </c>
    </row>
    <row r="1238" spans="1:8" ht="14.25">
      <c r="A1238" s="63" t="s">
        <v>1100</v>
      </c>
      <c r="B1238" s="63">
        <v>1</v>
      </c>
      <c r="C1238" s="192" t="s">
        <v>1101</v>
      </c>
      <c r="D1238" s="63" t="s">
        <v>1104</v>
      </c>
      <c r="E1238" s="63">
        <v>5508</v>
      </c>
      <c r="F1238" s="63">
        <v>34</v>
      </c>
      <c r="G1238" s="63">
        <v>4710</v>
      </c>
      <c r="H1238" s="63">
        <v>74</v>
      </c>
    </row>
    <row r="1239" spans="1:8" ht="14.25">
      <c r="A1239" s="63" t="s">
        <v>1100</v>
      </c>
      <c r="B1239" s="63">
        <v>1</v>
      </c>
      <c r="C1239" s="192" t="s">
        <v>1101</v>
      </c>
      <c r="D1239" s="63" t="s">
        <v>1104</v>
      </c>
      <c r="E1239" s="63">
        <v>5828</v>
      </c>
      <c r="F1239" s="63">
        <v>62</v>
      </c>
      <c r="G1239" s="63">
        <v>9404</v>
      </c>
      <c r="H1239" s="63">
        <v>63</v>
      </c>
    </row>
    <row r="1240" spans="1:8" ht="14.25">
      <c r="A1240" s="63" t="s">
        <v>1100</v>
      </c>
      <c r="B1240" s="63">
        <v>1</v>
      </c>
      <c r="C1240" s="192" t="s">
        <v>1101</v>
      </c>
      <c r="D1240" s="63" t="s">
        <v>1104</v>
      </c>
      <c r="E1240" s="63">
        <v>6048</v>
      </c>
      <c r="F1240" s="63">
        <v>33</v>
      </c>
      <c r="G1240" s="63">
        <v>5375</v>
      </c>
      <c r="H1240" s="63">
        <v>94</v>
      </c>
    </row>
    <row r="1241" spans="1:8" ht="14.25">
      <c r="A1241" s="63" t="s">
        <v>1100</v>
      </c>
      <c r="B1241" s="63">
        <v>1</v>
      </c>
      <c r="C1241" s="192" t="s">
        <v>1101</v>
      </c>
      <c r="D1241" s="63" t="s">
        <v>1104</v>
      </c>
      <c r="E1241" s="63">
        <v>6259</v>
      </c>
      <c r="F1241" s="63">
        <v>40</v>
      </c>
      <c r="G1241" s="63">
        <v>4192</v>
      </c>
      <c r="H1241" s="63">
        <v>29</v>
      </c>
    </row>
    <row r="1242" spans="1:8" ht="14.25">
      <c r="A1242" s="63" t="s">
        <v>1100</v>
      </c>
      <c r="B1242" s="63">
        <v>1</v>
      </c>
      <c r="C1242" s="192" t="s">
        <v>1101</v>
      </c>
      <c r="D1242" s="63" t="s">
        <v>1104</v>
      </c>
      <c r="E1242" s="63">
        <v>6392</v>
      </c>
      <c r="F1242" s="63">
        <v>34</v>
      </c>
      <c r="G1242" s="63">
        <v>3247</v>
      </c>
      <c r="H1242" s="63">
        <v>24</v>
      </c>
    </row>
    <row r="1243" spans="1:8" ht="14.25">
      <c r="A1243" s="63" t="s">
        <v>1100</v>
      </c>
      <c r="B1243" s="63">
        <v>1</v>
      </c>
      <c r="C1243" s="192" t="s">
        <v>1101</v>
      </c>
      <c r="D1243" s="63" t="s">
        <v>1104</v>
      </c>
      <c r="E1243" s="63">
        <v>6408</v>
      </c>
      <c r="F1243" s="63">
        <v>41</v>
      </c>
      <c r="G1243" s="63">
        <v>5413</v>
      </c>
      <c r="H1243" s="63">
        <v>78</v>
      </c>
    </row>
    <row r="1244" spans="1:8" ht="14.25">
      <c r="A1244" s="63" t="s">
        <v>1100</v>
      </c>
      <c r="B1244" s="63">
        <v>1</v>
      </c>
      <c r="C1244" s="192" t="s">
        <v>1101</v>
      </c>
      <c r="D1244" s="63" t="s">
        <v>1104</v>
      </c>
      <c r="E1244" s="63">
        <v>6580</v>
      </c>
      <c r="F1244" s="63">
        <v>35</v>
      </c>
      <c r="G1244" s="63">
        <v>5325</v>
      </c>
      <c r="H1244" s="63">
        <v>73</v>
      </c>
    </row>
    <row r="1245" spans="1:8" ht="14.25">
      <c r="A1245" s="63" t="s">
        <v>1100</v>
      </c>
      <c r="B1245" s="63">
        <v>1</v>
      </c>
      <c r="C1245" s="192" t="s">
        <v>1101</v>
      </c>
      <c r="D1245" s="63" t="s">
        <v>1104</v>
      </c>
      <c r="E1245" s="63">
        <v>6719</v>
      </c>
      <c r="F1245" s="63">
        <v>43</v>
      </c>
      <c r="G1245" s="63">
        <v>5799</v>
      </c>
      <c r="H1245" s="63">
        <v>59</v>
      </c>
    </row>
    <row r="1246" spans="1:8" ht="14.25">
      <c r="A1246" s="63" t="s">
        <v>1100</v>
      </c>
      <c r="B1246" s="63">
        <v>1</v>
      </c>
      <c r="C1246" s="192" t="s">
        <v>1101</v>
      </c>
      <c r="D1246" s="63" t="s">
        <v>1104</v>
      </c>
      <c r="E1246" s="63">
        <v>6768</v>
      </c>
      <c r="F1246" s="63">
        <v>36</v>
      </c>
      <c r="G1246" s="63">
        <v>5046</v>
      </c>
      <c r="H1246" s="63">
        <v>50</v>
      </c>
    </row>
    <row r="1247" spans="1:8" ht="14.25">
      <c r="A1247" s="63" t="s">
        <v>1100</v>
      </c>
      <c r="B1247" s="63">
        <v>1</v>
      </c>
      <c r="C1247" s="192" t="s">
        <v>1101</v>
      </c>
      <c r="D1247" s="63" t="s">
        <v>1104</v>
      </c>
      <c r="E1247" s="63">
        <v>8084</v>
      </c>
      <c r="F1247" s="63">
        <v>44</v>
      </c>
      <c r="G1247" s="63">
        <v>4389</v>
      </c>
      <c r="H1247" s="63">
        <v>29</v>
      </c>
    </row>
    <row r="1248" spans="1:8" ht="14.25">
      <c r="A1248" s="63" t="s">
        <v>1100</v>
      </c>
      <c r="B1248" s="63">
        <v>1</v>
      </c>
      <c r="C1248" s="192" t="s">
        <v>1101</v>
      </c>
      <c r="D1248" s="63" t="s">
        <v>1104</v>
      </c>
      <c r="E1248" s="63">
        <v>10716</v>
      </c>
      <c r="F1248" s="63">
        <v>57</v>
      </c>
      <c r="G1248" s="63">
        <v>7240</v>
      </c>
      <c r="H1248" s="63">
        <v>57</v>
      </c>
    </row>
    <row r="1249" spans="1:8" ht="14.25">
      <c r="A1249" s="63" t="s">
        <v>1100</v>
      </c>
      <c r="B1249" s="63">
        <v>1</v>
      </c>
      <c r="C1249" s="192" t="s">
        <v>1101</v>
      </c>
      <c r="D1249" s="63" t="s">
        <v>1104</v>
      </c>
      <c r="E1249" s="63">
        <v>11844</v>
      </c>
      <c r="F1249" s="63">
        <v>63</v>
      </c>
      <c r="G1249" s="63">
        <v>7187</v>
      </c>
      <c r="H1249" s="63">
        <v>42</v>
      </c>
    </row>
    <row r="1250" spans="1:8" ht="14.25">
      <c r="A1250" s="63" t="s">
        <v>1100</v>
      </c>
      <c r="B1250" s="63">
        <v>1</v>
      </c>
      <c r="C1250" s="192" t="s">
        <v>1101</v>
      </c>
      <c r="D1250" s="63" t="s">
        <v>1104</v>
      </c>
      <c r="E1250" s="63">
        <v>11857</v>
      </c>
      <c r="F1250" s="63">
        <v>77</v>
      </c>
      <c r="G1250" s="63">
        <v>9102</v>
      </c>
      <c r="H1250" s="63">
        <v>135</v>
      </c>
    </row>
    <row r="1251" spans="1:8" ht="14.25">
      <c r="A1251" s="63" t="s">
        <v>1100</v>
      </c>
      <c r="B1251" s="63">
        <v>1</v>
      </c>
      <c r="C1251" s="192" t="s">
        <v>1101</v>
      </c>
      <c r="D1251" s="63" t="s">
        <v>1104</v>
      </c>
      <c r="E1251" s="63">
        <v>11985</v>
      </c>
      <c r="F1251" s="63">
        <v>75</v>
      </c>
      <c r="G1251" s="63">
        <v>10279</v>
      </c>
      <c r="H1251" s="63">
        <v>135</v>
      </c>
    </row>
    <row r="1252" spans="1:8" ht="14.25">
      <c r="A1252" s="63" t="s">
        <v>1100</v>
      </c>
      <c r="B1252" s="63">
        <v>1</v>
      </c>
      <c r="C1252" s="192" t="s">
        <v>1101</v>
      </c>
      <c r="D1252" s="63" t="s">
        <v>1104</v>
      </c>
      <c r="E1252" s="63">
        <v>12134</v>
      </c>
      <c r="F1252" s="63">
        <v>76</v>
      </c>
      <c r="G1252" s="63">
        <v>10505</v>
      </c>
      <c r="H1252" s="63">
        <v>184</v>
      </c>
    </row>
    <row r="1253" spans="1:8" ht="14.25">
      <c r="A1253" s="63" t="s">
        <v>1100</v>
      </c>
      <c r="B1253" s="63">
        <v>1</v>
      </c>
      <c r="C1253" s="192" t="s">
        <v>1101</v>
      </c>
      <c r="D1253" s="63" t="s">
        <v>1104</v>
      </c>
      <c r="E1253" s="63">
        <v>12140</v>
      </c>
      <c r="F1253" s="63">
        <v>78</v>
      </c>
      <c r="G1253" s="63">
        <v>9172</v>
      </c>
      <c r="H1253" s="63">
        <v>154</v>
      </c>
    </row>
    <row r="1254" spans="1:8" ht="14.25">
      <c r="A1254" s="63" t="s">
        <v>1100</v>
      </c>
      <c r="B1254" s="63">
        <v>1</v>
      </c>
      <c r="C1254" s="192" t="s">
        <v>1101</v>
      </c>
      <c r="D1254" s="63" t="s">
        <v>1104</v>
      </c>
      <c r="E1254" s="63">
        <v>12265</v>
      </c>
      <c r="F1254" s="63">
        <v>79</v>
      </c>
      <c r="G1254" s="63">
        <v>11147</v>
      </c>
      <c r="H1254" s="63">
        <v>254</v>
      </c>
    </row>
    <row r="1255" spans="1:8" ht="14.25">
      <c r="A1255" s="63" t="s">
        <v>1100</v>
      </c>
      <c r="B1255" s="63">
        <v>1</v>
      </c>
      <c r="C1255" s="192" t="s">
        <v>1101</v>
      </c>
      <c r="D1255" s="63" t="s">
        <v>1104</v>
      </c>
      <c r="E1255" s="63">
        <v>12512</v>
      </c>
      <c r="F1255" s="63">
        <v>79</v>
      </c>
      <c r="G1255" s="63">
        <v>11834</v>
      </c>
      <c r="H1255" s="63">
        <v>277</v>
      </c>
    </row>
    <row r="1256" spans="1:8" ht="14.25">
      <c r="A1256" s="63" t="s">
        <v>1100</v>
      </c>
      <c r="B1256" s="63">
        <v>1</v>
      </c>
      <c r="C1256" s="192" t="s">
        <v>1101</v>
      </c>
      <c r="D1256" s="63" t="s">
        <v>1104</v>
      </c>
      <c r="E1256" s="63">
        <v>12587</v>
      </c>
      <c r="F1256" s="63">
        <v>81</v>
      </c>
      <c r="G1256" s="63">
        <v>10057</v>
      </c>
      <c r="H1256" s="63">
        <v>182</v>
      </c>
    </row>
    <row r="1257" spans="1:8" ht="14.25">
      <c r="A1257" s="63" t="s">
        <v>1100</v>
      </c>
      <c r="B1257" s="63">
        <v>1</v>
      </c>
      <c r="C1257" s="192" t="s">
        <v>1101</v>
      </c>
      <c r="D1257" s="63" t="s">
        <v>1104</v>
      </c>
      <c r="E1257" s="63">
        <v>13134</v>
      </c>
      <c r="F1257" s="63">
        <v>83</v>
      </c>
      <c r="G1257" s="63">
        <v>12173</v>
      </c>
      <c r="H1257" s="63">
        <v>189</v>
      </c>
    </row>
    <row r="1258" spans="1:8" ht="14.25">
      <c r="A1258" s="63" t="s">
        <v>1100</v>
      </c>
      <c r="B1258" s="63">
        <v>1</v>
      </c>
      <c r="C1258" s="192" t="s">
        <v>1101</v>
      </c>
      <c r="D1258" s="63" t="s">
        <v>1104</v>
      </c>
      <c r="E1258" s="63">
        <v>14609</v>
      </c>
      <c r="F1258" s="63">
        <v>93</v>
      </c>
      <c r="G1258" s="63">
        <v>11598</v>
      </c>
      <c r="H1258" s="63">
        <v>190</v>
      </c>
    </row>
    <row r="1259" spans="1:8" ht="14.25">
      <c r="A1259" s="63" t="s">
        <v>1100</v>
      </c>
      <c r="B1259" s="63">
        <v>1</v>
      </c>
      <c r="C1259" s="192" t="s">
        <v>1101</v>
      </c>
      <c r="D1259" s="63" t="s">
        <v>1104</v>
      </c>
      <c r="E1259" s="63">
        <v>14682</v>
      </c>
      <c r="F1259" s="63">
        <v>94</v>
      </c>
      <c r="G1259" s="63">
        <v>10429</v>
      </c>
      <c r="H1259" s="63">
        <v>195</v>
      </c>
    </row>
    <row r="1260" spans="1:8" ht="14.25">
      <c r="A1260" s="63" t="s">
        <v>1100</v>
      </c>
      <c r="B1260" s="63">
        <v>1</v>
      </c>
      <c r="C1260" s="192" t="s">
        <v>1101</v>
      </c>
      <c r="D1260" s="63" t="s">
        <v>1104</v>
      </c>
      <c r="E1260" s="63">
        <v>16190</v>
      </c>
      <c r="F1260" s="63">
        <v>103</v>
      </c>
      <c r="G1260" s="63">
        <v>12693</v>
      </c>
      <c r="H1260" s="63">
        <v>151</v>
      </c>
    </row>
    <row r="1261" spans="1:8" ht="14.25">
      <c r="A1261" s="63" t="s">
        <v>1100</v>
      </c>
      <c r="B1261" s="63">
        <v>1</v>
      </c>
      <c r="C1261" s="192" t="s">
        <v>1101</v>
      </c>
      <c r="D1261" s="63" t="s">
        <v>1104</v>
      </c>
      <c r="E1261" s="63">
        <v>17520</v>
      </c>
      <c r="F1261" s="63">
        <v>112</v>
      </c>
      <c r="G1261" s="63">
        <v>13712</v>
      </c>
      <c r="H1261" s="63">
        <v>198</v>
      </c>
    </row>
    <row r="1262" spans="1:8" ht="14.25">
      <c r="A1262" s="63" t="s">
        <v>1100</v>
      </c>
      <c r="B1262" s="63">
        <v>1</v>
      </c>
      <c r="C1262" s="192" t="s">
        <v>1101</v>
      </c>
      <c r="D1262" s="63" t="s">
        <v>1104</v>
      </c>
      <c r="E1262" s="63">
        <v>19364</v>
      </c>
      <c r="F1262" s="63">
        <v>103</v>
      </c>
      <c r="G1262" s="63">
        <v>14486</v>
      </c>
      <c r="H1262" s="63">
        <v>214</v>
      </c>
    </row>
    <row r="1263" spans="1:8" ht="14.25">
      <c r="A1263" s="63" t="s">
        <v>1100</v>
      </c>
      <c r="B1263" s="63">
        <v>1</v>
      </c>
      <c r="C1263" s="192" t="s">
        <v>1101</v>
      </c>
      <c r="D1263" s="63" t="s">
        <v>1104</v>
      </c>
      <c r="E1263" s="63">
        <v>19514</v>
      </c>
      <c r="F1263" s="63">
        <v>121</v>
      </c>
      <c r="G1263" s="63">
        <v>13556</v>
      </c>
      <c r="H1263" s="63">
        <v>172</v>
      </c>
    </row>
    <row r="1264" spans="1:8" ht="14.25">
      <c r="A1264" s="63" t="s">
        <v>1100</v>
      </c>
      <c r="B1264" s="63">
        <v>1</v>
      </c>
      <c r="C1264" s="192" t="s">
        <v>1101</v>
      </c>
      <c r="D1264" s="63" t="s">
        <v>1104</v>
      </c>
      <c r="E1264" s="63">
        <v>19622</v>
      </c>
      <c r="F1264" s="63">
        <v>118</v>
      </c>
      <c r="G1264" s="63">
        <v>15045</v>
      </c>
      <c r="H1264" s="63">
        <v>146</v>
      </c>
    </row>
    <row r="1265" spans="1:8" ht="14.25">
      <c r="A1265" s="63" t="s">
        <v>1100</v>
      </c>
      <c r="B1265" s="63">
        <v>1</v>
      </c>
      <c r="C1265" s="192" t="s">
        <v>1101</v>
      </c>
      <c r="D1265" s="63" t="s">
        <v>1104</v>
      </c>
      <c r="E1265" s="63">
        <v>19959</v>
      </c>
      <c r="F1265" s="63">
        <v>119</v>
      </c>
      <c r="G1265" s="63">
        <v>15164</v>
      </c>
      <c r="H1265" s="63">
        <v>147</v>
      </c>
    </row>
    <row r="1266" spans="1:8" ht="14.25">
      <c r="A1266" s="63" t="s">
        <v>1100</v>
      </c>
      <c r="B1266" s="63">
        <v>1</v>
      </c>
      <c r="C1266" s="192" t="s">
        <v>1101</v>
      </c>
      <c r="D1266" s="63" t="s">
        <v>1104</v>
      </c>
      <c r="E1266" s="63">
        <v>20116</v>
      </c>
      <c r="F1266" s="63">
        <v>107</v>
      </c>
      <c r="G1266" s="63">
        <v>15188</v>
      </c>
      <c r="H1266" s="63">
        <v>163</v>
      </c>
    </row>
    <row r="1267" spans="1:8" ht="14.25">
      <c r="A1267" s="63" t="s">
        <v>1100</v>
      </c>
      <c r="B1267" s="63">
        <v>1</v>
      </c>
      <c r="C1267" s="192" t="s">
        <v>1101</v>
      </c>
      <c r="D1267" s="63" t="s">
        <v>1104</v>
      </c>
      <c r="E1267" s="63">
        <v>20281</v>
      </c>
      <c r="F1267" s="63">
        <v>122</v>
      </c>
      <c r="G1267" s="63">
        <v>17023</v>
      </c>
      <c r="H1267" s="63">
        <v>166</v>
      </c>
    </row>
    <row r="1268" spans="1:8" ht="14.25">
      <c r="A1268" s="63" t="s">
        <v>1100</v>
      </c>
      <c r="B1268" s="63">
        <v>1</v>
      </c>
      <c r="C1268" s="192" t="s">
        <v>1101</v>
      </c>
      <c r="D1268" s="63" t="s">
        <v>1104</v>
      </c>
      <c r="E1268" s="63">
        <v>21244</v>
      </c>
      <c r="F1268" s="63">
        <v>113</v>
      </c>
      <c r="G1268" s="63">
        <v>18205</v>
      </c>
      <c r="H1268" s="63">
        <v>320</v>
      </c>
    </row>
    <row r="1269" spans="1:8" ht="14.25">
      <c r="A1269" s="63" t="s">
        <v>1100</v>
      </c>
      <c r="B1269" s="63">
        <v>1</v>
      </c>
      <c r="C1269" s="192" t="s">
        <v>1101</v>
      </c>
      <c r="D1269" s="63" t="s">
        <v>1104</v>
      </c>
      <c r="E1269" s="63">
        <v>22372</v>
      </c>
      <c r="F1269" s="63">
        <v>119</v>
      </c>
      <c r="G1269" s="63">
        <v>18366</v>
      </c>
      <c r="H1269" s="63">
        <v>350</v>
      </c>
    </row>
    <row r="1270" spans="1:8" ht="14.25">
      <c r="A1270" s="63" t="s">
        <v>1100</v>
      </c>
      <c r="B1270" s="63">
        <v>1</v>
      </c>
      <c r="C1270" s="192" t="s">
        <v>1101</v>
      </c>
      <c r="D1270" s="63" t="s">
        <v>1104</v>
      </c>
      <c r="E1270" s="63">
        <v>23124</v>
      </c>
      <c r="F1270" s="63">
        <v>123</v>
      </c>
      <c r="G1270" s="63">
        <v>19973</v>
      </c>
      <c r="H1270" s="63">
        <v>373</v>
      </c>
    </row>
    <row r="1271" spans="1:8" ht="14.25">
      <c r="A1271" s="63" t="s">
        <v>1100</v>
      </c>
      <c r="B1271" s="63">
        <v>1</v>
      </c>
      <c r="C1271" s="192" t="s">
        <v>1101</v>
      </c>
      <c r="D1271" s="63" t="s">
        <v>1104</v>
      </c>
      <c r="E1271" s="63">
        <v>23688</v>
      </c>
      <c r="F1271" s="63">
        <v>126</v>
      </c>
      <c r="G1271" s="63">
        <v>16782</v>
      </c>
      <c r="H1271" s="63">
        <v>246</v>
      </c>
    </row>
    <row r="1272" spans="1:8" ht="14.25">
      <c r="A1272" s="63" t="s">
        <v>1100</v>
      </c>
      <c r="B1272" s="63">
        <v>1</v>
      </c>
      <c r="C1272" s="192" t="s">
        <v>1101</v>
      </c>
      <c r="D1272" s="63" t="s">
        <v>1104</v>
      </c>
      <c r="E1272" s="63">
        <v>23777</v>
      </c>
      <c r="F1272" s="63">
        <v>141</v>
      </c>
      <c r="G1272" s="63">
        <v>17888</v>
      </c>
      <c r="H1272" s="63">
        <v>228</v>
      </c>
    </row>
    <row r="1273" spans="1:8" ht="14.25">
      <c r="A1273" s="63" t="s">
        <v>1100</v>
      </c>
      <c r="B1273" s="63">
        <v>1</v>
      </c>
      <c r="C1273" s="192" t="s">
        <v>1101</v>
      </c>
      <c r="D1273" s="63" t="s">
        <v>1104</v>
      </c>
      <c r="E1273" s="63">
        <v>24422</v>
      </c>
      <c r="F1273" s="63">
        <v>145</v>
      </c>
      <c r="G1273" s="63">
        <v>16904</v>
      </c>
      <c r="H1273" s="63">
        <v>255</v>
      </c>
    </row>
    <row r="1274" spans="1:8" ht="14.25">
      <c r="A1274" s="63" t="s">
        <v>1100</v>
      </c>
      <c r="B1274" s="63">
        <v>1</v>
      </c>
      <c r="C1274" s="192" t="s">
        <v>1101</v>
      </c>
      <c r="D1274" s="63" t="s">
        <v>1104</v>
      </c>
      <c r="E1274" s="63">
        <v>24440</v>
      </c>
      <c r="F1274" s="63">
        <v>130</v>
      </c>
      <c r="G1274" s="63">
        <v>18007</v>
      </c>
      <c r="H1274" s="63">
        <v>269</v>
      </c>
    </row>
    <row r="1275" spans="1:8" ht="14.25">
      <c r="A1275" s="63" t="s">
        <v>1100</v>
      </c>
      <c r="B1275" s="63">
        <v>1</v>
      </c>
      <c r="C1275" s="192" t="s">
        <v>1101</v>
      </c>
      <c r="D1275" s="63" t="s">
        <v>1104</v>
      </c>
      <c r="E1275" s="63">
        <v>25568</v>
      </c>
      <c r="F1275" s="63">
        <v>136</v>
      </c>
      <c r="G1275" s="63">
        <v>19137</v>
      </c>
      <c r="H1275" s="63">
        <v>336</v>
      </c>
    </row>
    <row r="1276" spans="1:8" ht="14.25">
      <c r="A1276" s="63" t="s">
        <v>1100</v>
      </c>
      <c r="B1276" s="63">
        <v>1</v>
      </c>
      <c r="C1276" s="192" t="s">
        <v>1101</v>
      </c>
      <c r="D1276" s="63" t="s">
        <v>1104</v>
      </c>
      <c r="E1276" s="63">
        <v>26508</v>
      </c>
      <c r="F1276" s="63">
        <v>142</v>
      </c>
      <c r="G1276" s="63">
        <v>20740</v>
      </c>
      <c r="H1276" s="63">
        <v>353</v>
      </c>
    </row>
    <row r="1277" spans="1:8" ht="14.25">
      <c r="A1277" s="63" t="s">
        <v>1100</v>
      </c>
      <c r="B1277" s="63">
        <v>1</v>
      </c>
      <c r="C1277" s="192" t="s">
        <v>1101</v>
      </c>
      <c r="D1277" s="63" t="s">
        <v>1104</v>
      </c>
      <c r="E1277" s="63">
        <v>27072</v>
      </c>
      <c r="F1277" s="63">
        <v>144</v>
      </c>
      <c r="G1277" s="63">
        <v>23213</v>
      </c>
      <c r="H1277" s="63">
        <v>388</v>
      </c>
    </row>
    <row r="1278" spans="1:8" ht="14.25">
      <c r="A1278" s="63" t="s">
        <v>1100</v>
      </c>
      <c r="B1278" s="63">
        <v>1</v>
      </c>
      <c r="C1278" s="192" t="s">
        <v>1101</v>
      </c>
      <c r="D1278" s="63" t="s">
        <v>1104</v>
      </c>
      <c r="E1278" s="63">
        <v>28012</v>
      </c>
      <c r="F1278" s="63">
        <v>149</v>
      </c>
      <c r="G1278" s="63">
        <v>21493</v>
      </c>
      <c r="H1278" s="63">
        <v>335</v>
      </c>
    </row>
    <row r="1279" spans="1:8" ht="14.25">
      <c r="A1279" s="63" t="s">
        <v>1100</v>
      </c>
      <c r="B1279" s="63">
        <v>1</v>
      </c>
      <c r="C1279" s="192" t="s">
        <v>1101</v>
      </c>
      <c r="D1279" s="63" t="s">
        <v>1104</v>
      </c>
      <c r="E1279" s="63">
        <v>29328</v>
      </c>
      <c r="F1279" s="63">
        <v>156</v>
      </c>
      <c r="G1279" s="63">
        <v>24639</v>
      </c>
      <c r="H1279" s="63">
        <v>386</v>
      </c>
    </row>
    <row r="1280" spans="1:8" ht="14.25">
      <c r="A1280" s="63" t="s">
        <v>1100</v>
      </c>
      <c r="B1280" s="63">
        <v>1</v>
      </c>
      <c r="C1280" s="192" t="s">
        <v>1101</v>
      </c>
      <c r="D1280" s="63" t="s">
        <v>1104</v>
      </c>
      <c r="E1280" s="63">
        <v>33382</v>
      </c>
      <c r="F1280" s="63">
        <v>370</v>
      </c>
      <c r="G1280" s="63">
        <v>61514</v>
      </c>
      <c r="H1280" s="63">
        <v>830</v>
      </c>
    </row>
    <row r="1281" spans="1:8" ht="14.25">
      <c r="A1281" s="63" t="s">
        <v>1100</v>
      </c>
      <c r="B1281" s="63">
        <v>1</v>
      </c>
      <c r="C1281" s="192" t="s">
        <v>1101</v>
      </c>
      <c r="D1281" s="63" t="s">
        <v>1105</v>
      </c>
      <c r="E1281" s="63">
        <v>376</v>
      </c>
      <c r="F1281" s="63">
        <v>1</v>
      </c>
      <c r="G1281" s="63">
        <v>376</v>
      </c>
      <c r="H1281" s="63">
        <v>0</v>
      </c>
    </row>
    <row r="1282" spans="1:8" ht="14.25">
      <c r="A1282" s="63" t="s">
        <v>1100</v>
      </c>
      <c r="B1282" s="63">
        <v>2</v>
      </c>
      <c r="C1282" s="192" t="s">
        <v>1106</v>
      </c>
      <c r="D1282" s="63" t="s">
        <v>1102</v>
      </c>
      <c r="E1282" s="63">
        <v>276</v>
      </c>
      <c r="F1282" s="63">
        <v>4</v>
      </c>
      <c r="G1282" s="63">
        <v>964</v>
      </c>
      <c r="H1282" s="63">
        <v>25</v>
      </c>
    </row>
    <row r="1283" spans="1:8" ht="14.25">
      <c r="A1283" s="63" t="s">
        <v>1100</v>
      </c>
      <c r="B1283" s="63">
        <v>2</v>
      </c>
      <c r="C1283" s="192" t="s">
        <v>1106</v>
      </c>
      <c r="D1283" s="63" t="s">
        <v>1102</v>
      </c>
      <c r="E1283" s="63">
        <v>542</v>
      </c>
      <c r="F1283" s="63">
        <v>4</v>
      </c>
      <c r="G1283" s="63">
        <v>1032</v>
      </c>
      <c r="H1283" s="63">
        <v>8</v>
      </c>
    </row>
    <row r="1284" spans="1:8" ht="14.25">
      <c r="A1284" s="63" t="s">
        <v>1100</v>
      </c>
      <c r="B1284" s="63">
        <v>2</v>
      </c>
      <c r="C1284" s="192" t="s">
        <v>1106</v>
      </c>
      <c r="D1284" s="63" t="s">
        <v>1102</v>
      </c>
      <c r="E1284" s="63">
        <v>552</v>
      </c>
      <c r="F1284" s="63">
        <v>4</v>
      </c>
      <c r="G1284" s="63">
        <v>704</v>
      </c>
      <c r="H1284" s="63">
        <v>5</v>
      </c>
    </row>
    <row r="1285" spans="1:8" ht="14.25">
      <c r="A1285" s="63" t="s">
        <v>1100</v>
      </c>
      <c r="B1285" s="63">
        <v>2</v>
      </c>
      <c r="C1285" s="192" t="s">
        <v>1106</v>
      </c>
      <c r="D1285" s="63" t="s">
        <v>1102</v>
      </c>
      <c r="E1285" s="63">
        <v>818</v>
      </c>
      <c r="F1285" s="63">
        <v>3</v>
      </c>
      <c r="G1285" s="63">
        <v>807</v>
      </c>
      <c r="H1285" s="63">
        <v>10</v>
      </c>
    </row>
    <row r="1286" spans="1:8" ht="14.25">
      <c r="A1286" s="63" t="s">
        <v>1100</v>
      </c>
      <c r="B1286" s="63">
        <v>2</v>
      </c>
      <c r="C1286" s="192" t="s">
        <v>1106</v>
      </c>
      <c r="D1286" s="63" t="s">
        <v>1102</v>
      </c>
      <c r="E1286" s="63">
        <v>828</v>
      </c>
      <c r="F1286" s="63">
        <v>9</v>
      </c>
      <c r="G1286" s="63">
        <v>2297</v>
      </c>
      <c r="H1286" s="63">
        <v>51</v>
      </c>
    </row>
    <row r="1287" spans="1:8" ht="14.25">
      <c r="A1287" s="63" t="s">
        <v>1100</v>
      </c>
      <c r="B1287" s="63">
        <v>2</v>
      </c>
      <c r="C1287" s="192" t="s">
        <v>1106</v>
      </c>
      <c r="D1287" s="63" t="s">
        <v>1102</v>
      </c>
      <c r="E1287" s="63">
        <v>1074</v>
      </c>
      <c r="F1287" s="63">
        <v>4</v>
      </c>
      <c r="G1287" s="63">
        <v>377</v>
      </c>
      <c r="H1287" s="63">
        <v>0</v>
      </c>
    </row>
    <row r="1288" spans="1:8" ht="14.25">
      <c r="A1288" s="63" t="s">
        <v>1100</v>
      </c>
      <c r="B1288" s="63">
        <v>2</v>
      </c>
      <c r="C1288" s="192" t="s">
        <v>1106</v>
      </c>
      <c r="D1288" s="63" t="s">
        <v>1102</v>
      </c>
      <c r="E1288" s="63">
        <v>1084</v>
      </c>
      <c r="F1288" s="63">
        <v>4</v>
      </c>
      <c r="G1288" s="63">
        <v>812</v>
      </c>
      <c r="H1288" s="63">
        <v>18</v>
      </c>
    </row>
    <row r="1289" spans="1:8" ht="14.25">
      <c r="A1289" s="63" t="s">
        <v>1100</v>
      </c>
      <c r="B1289" s="63">
        <v>2</v>
      </c>
      <c r="C1289" s="192" t="s">
        <v>1106</v>
      </c>
      <c r="D1289" s="63" t="s">
        <v>1102</v>
      </c>
      <c r="E1289" s="63">
        <v>1380</v>
      </c>
      <c r="F1289" s="63">
        <v>10</v>
      </c>
      <c r="G1289" s="63">
        <v>2634</v>
      </c>
      <c r="H1289" s="63">
        <v>29</v>
      </c>
    </row>
    <row r="1290" spans="1:8" ht="14.25">
      <c r="A1290" s="63" t="s">
        <v>1100</v>
      </c>
      <c r="B1290" s="63">
        <v>2</v>
      </c>
      <c r="C1290" s="192" t="s">
        <v>1106</v>
      </c>
      <c r="D1290" s="63" t="s">
        <v>1102</v>
      </c>
      <c r="E1290" s="63">
        <v>1912</v>
      </c>
      <c r="F1290" s="63">
        <v>7</v>
      </c>
      <c r="G1290" s="63">
        <v>1185</v>
      </c>
      <c r="H1290" s="63">
        <v>9</v>
      </c>
    </row>
    <row r="1291" spans="1:8" ht="14.25">
      <c r="A1291" s="63" t="s">
        <v>1100</v>
      </c>
      <c r="B1291" s="63">
        <v>2</v>
      </c>
      <c r="C1291" s="192" t="s">
        <v>1106</v>
      </c>
      <c r="D1291" s="63" t="s">
        <v>1102</v>
      </c>
      <c r="E1291" s="63">
        <v>1922</v>
      </c>
      <c r="F1291" s="63">
        <v>7</v>
      </c>
      <c r="G1291" s="63">
        <v>1276</v>
      </c>
      <c r="H1291" s="63">
        <v>9</v>
      </c>
    </row>
    <row r="1292" spans="1:8" ht="14.25">
      <c r="A1292" s="63" t="s">
        <v>1100</v>
      </c>
      <c r="B1292" s="63">
        <v>2</v>
      </c>
      <c r="C1292" s="192" t="s">
        <v>1106</v>
      </c>
      <c r="D1292" s="63" t="s">
        <v>1102</v>
      </c>
      <c r="E1292" s="63">
        <v>1932</v>
      </c>
      <c r="F1292" s="63">
        <v>7</v>
      </c>
      <c r="G1292" s="63">
        <v>1453</v>
      </c>
      <c r="H1292" s="63">
        <v>17</v>
      </c>
    </row>
    <row r="1293" spans="1:8" ht="14.25">
      <c r="A1293" s="63" t="s">
        <v>1100</v>
      </c>
      <c r="B1293" s="63">
        <v>2</v>
      </c>
      <c r="C1293" s="192" t="s">
        <v>1106</v>
      </c>
      <c r="D1293" s="63" t="s">
        <v>1102</v>
      </c>
      <c r="E1293" s="63">
        <v>2474</v>
      </c>
      <c r="F1293" s="63">
        <v>9</v>
      </c>
      <c r="G1293" s="63">
        <v>1969</v>
      </c>
      <c r="H1293" s="63">
        <v>22</v>
      </c>
    </row>
    <row r="1294" spans="1:8" ht="14.25">
      <c r="A1294" s="63" t="s">
        <v>1100</v>
      </c>
      <c r="B1294" s="63">
        <v>2</v>
      </c>
      <c r="C1294" s="192" t="s">
        <v>1106</v>
      </c>
      <c r="D1294" s="63" t="s">
        <v>1102</v>
      </c>
      <c r="E1294" s="63">
        <v>4120</v>
      </c>
      <c r="F1294" s="63">
        <v>15</v>
      </c>
      <c r="G1294" s="63">
        <v>2043</v>
      </c>
      <c r="H1294" s="63">
        <v>14</v>
      </c>
    </row>
    <row r="1295" spans="1:8" ht="14.25">
      <c r="A1295" s="63" t="s">
        <v>1100</v>
      </c>
      <c r="B1295" s="63">
        <v>2</v>
      </c>
      <c r="C1295" s="192" t="s">
        <v>1106</v>
      </c>
      <c r="D1295" s="63" t="s">
        <v>1102</v>
      </c>
      <c r="E1295" s="63">
        <v>7708</v>
      </c>
      <c r="F1295" s="63">
        <v>28</v>
      </c>
      <c r="G1295" s="63">
        <v>6145</v>
      </c>
      <c r="H1295" s="63">
        <v>59</v>
      </c>
    </row>
    <row r="1296" spans="1:8" ht="14.25">
      <c r="A1296" s="63" t="s">
        <v>1100</v>
      </c>
      <c r="B1296" s="63">
        <v>2</v>
      </c>
      <c r="C1296" s="192" t="s">
        <v>1106</v>
      </c>
      <c r="D1296" s="63" t="s">
        <v>1102</v>
      </c>
      <c r="E1296" s="63">
        <v>8496</v>
      </c>
      <c r="F1296" s="63">
        <v>31</v>
      </c>
      <c r="G1296" s="63">
        <v>5558</v>
      </c>
      <c r="H1296" s="63">
        <v>50</v>
      </c>
    </row>
    <row r="1297" spans="1:8" ht="14.25">
      <c r="A1297" s="63" t="s">
        <v>1100</v>
      </c>
      <c r="B1297" s="63">
        <v>2</v>
      </c>
      <c r="C1297" s="192" t="s">
        <v>1106</v>
      </c>
      <c r="D1297" s="63" t="s">
        <v>1102</v>
      </c>
      <c r="E1297" s="63">
        <v>8802</v>
      </c>
      <c r="F1297" s="63">
        <v>32</v>
      </c>
      <c r="G1297" s="63">
        <v>6508</v>
      </c>
      <c r="H1297" s="63">
        <v>80</v>
      </c>
    </row>
    <row r="1298" spans="1:8" ht="14.25">
      <c r="A1298" s="63" t="s">
        <v>1100</v>
      </c>
      <c r="B1298" s="63">
        <v>2</v>
      </c>
      <c r="C1298" s="192" t="s">
        <v>1106</v>
      </c>
      <c r="D1298" s="63" t="s">
        <v>1102</v>
      </c>
      <c r="E1298" s="63">
        <v>9088</v>
      </c>
      <c r="F1298" s="63">
        <v>33</v>
      </c>
      <c r="G1298" s="63">
        <v>8330</v>
      </c>
      <c r="H1298" s="63">
        <v>121</v>
      </c>
    </row>
    <row r="1299" spans="1:8" ht="14.25">
      <c r="A1299" s="63" t="s">
        <v>1100</v>
      </c>
      <c r="B1299" s="63">
        <v>2</v>
      </c>
      <c r="C1299" s="192" t="s">
        <v>1106</v>
      </c>
      <c r="D1299" s="63" t="s">
        <v>1102</v>
      </c>
      <c r="E1299" s="63">
        <v>9098</v>
      </c>
      <c r="F1299" s="63">
        <v>33</v>
      </c>
      <c r="G1299" s="63">
        <v>8850</v>
      </c>
      <c r="H1299" s="63">
        <v>152</v>
      </c>
    </row>
    <row r="1300" spans="1:8" ht="14.25">
      <c r="A1300" s="63" t="s">
        <v>1100</v>
      </c>
      <c r="B1300" s="63">
        <v>2</v>
      </c>
      <c r="C1300" s="192" t="s">
        <v>1106</v>
      </c>
      <c r="D1300" s="63" t="s">
        <v>1102</v>
      </c>
      <c r="E1300" s="63">
        <v>9530</v>
      </c>
      <c r="F1300" s="63">
        <v>35</v>
      </c>
      <c r="G1300" s="63">
        <v>6231</v>
      </c>
      <c r="H1300" s="63">
        <v>62</v>
      </c>
    </row>
    <row r="1301" spans="1:8" ht="14.25">
      <c r="A1301" s="63" t="s">
        <v>1100</v>
      </c>
      <c r="B1301" s="63">
        <v>2</v>
      </c>
      <c r="C1301" s="192" t="s">
        <v>1106</v>
      </c>
      <c r="D1301" s="63" t="s">
        <v>1102</v>
      </c>
      <c r="E1301" s="63">
        <v>9776</v>
      </c>
      <c r="F1301" s="63">
        <v>36</v>
      </c>
      <c r="G1301" s="63">
        <v>7470</v>
      </c>
      <c r="H1301" s="63">
        <v>74</v>
      </c>
    </row>
    <row r="1302" spans="1:8" ht="14.25">
      <c r="A1302" s="63" t="s">
        <v>1100</v>
      </c>
      <c r="B1302" s="63">
        <v>2</v>
      </c>
      <c r="C1302" s="192" t="s">
        <v>1106</v>
      </c>
      <c r="D1302" s="63" t="s">
        <v>1102</v>
      </c>
      <c r="E1302" s="63">
        <v>10534</v>
      </c>
      <c r="F1302" s="63">
        <v>78</v>
      </c>
      <c r="G1302" s="63">
        <v>16100</v>
      </c>
      <c r="H1302" s="63">
        <v>216</v>
      </c>
    </row>
    <row r="1303" spans="1:8" ht="14.25">
      <c r="A1303" s="63" t="s">
        <v>1100</v>
      </c>
      <c r="B1303" s="63">
        <v>2</v>
      </c>
      <c r="C1303" s="192" t="s">
        <v>1106</v>
      </c>
      <c r="D1303" s="63" t="s">
        <v>1102</v>
      </c>
      <c r="E1303" s="63">
        <v>11026</v>
      </c>
      <c r="F1303" s="63">
        <v>41</v>
      </c>
      <c r="G1303" s="63">
        <v>9071</v>
      </c>
      <c r="H1303" s="63">
        <v>91</v>
      </c>
    </row>
    <row r="1304" spans="1:8" ht="14.25">
      <c r="A1304" s="63" t="s">
        <v>1100</v>
      </c>
      <c r="B1304" s="63">
        <v>2</v>
      </c>
      <c r="C1304" s="192" t="s">
        <v>1106</v>
      </c>
      <c r="D1304" s="63" t="s">
        <v>1102</v>
      </c>
      <c r="E1304" s="63">
        <v>11282</v>
      </c>
      <c r="F1304" s="63">
        <v>42</v>
      </c>
      <c r="G1304" s="63">
        <v>8187</v>
      </c>
      <c r="H1304" s="63">
        <v>67</v>
      </c>
    </row>
    <row r="1305" spans="1:8" ht="14.25">
      <c r="A1305" s="63" t="s">
        <v>1100</v>
      </c>
      <c r="B1305" s="63">
        <v>2</v>
      </c>
      <c r="C1305" s="192" t="s">
        <v>1106</v>
      </c>
      <c r="D1305" s="63" t="s">
        <v>1102</v>
      </c>
      <c r="E1305" s="63">
        <v>12696</v>
      </c>
      <c r="F1305" s="63">
        <v>46</v>
      </c>
      <c r="G1305" s="63">
        <v>10958</v>
      </c>
      <c r="H1305" s="63">
        <v>102</v>
      </c>
    </row>
    <row r="1306" spans="1:8" ht="14.25">
      <c r="A1306" s="63" t="s">
        <v>1100</v>
      </c>
      <c r="B1306" s="63">
        <v>2</v>
      </c>
      <c r="C1306" s="192" t="s">
        <v>1106</v>
      </c>
      <c r="D1306" s="63" t="s">
        <v>1102</v>
      </c>
      <c r="E1306" s="63">
        <v>13228</v>
      </c>
      <c r="F1306" s="63">
        <v>48</v>
      </c>
      <c r="G1306" s="63">
        <v>12531</v>
      </c>
      <c r="H1306" s="63">
        <v>156</v>
      </c>
    </row>
    <row r="1307" spans="1:8" ht="14.25">
      <c r="A1307" s="63" t="s">
        <v>1100</v>
      </c>
      <c r="B1307" s="63">
        <v>2</v>
      </c>
      <c r="C1307" s="192" t="s">
        <v>1106</v>
      </c>
      <c r="D1307" s="63" t="s">
        <v>1102</v>
      </c>
      <c r="E1307" s="63">
        <v>14046</v>
      </c>
      <c r="F1307" s="63">
        <v>102</v>
      </c>
      <c r="G1307" s="63">
        <v>23445</v>
      </c>
      <c r="H1307" s="63">
        <v>227</v>
      </c>
    </row>
    <row r="1308" spans="1:8" ht="14.25">
      <c r="A1308" s="63" t="s">
        <v>1100</v>
      </c>
      <c r="B1308" s="63">
        <v>2</v>
      </c>
      <c r="C1308" s="192" t="s">
        <v>1106</v>
      </c>
      <c r="D1308" s="63" t="s">
        <v>1102</v>
      </c>
      <c r="E1308" s="63">
        <v>14608</v>
      </c>
      <c r="F1308" s="63">
        <v>53</v>
      </c>
      <c r="G1308" s="63">
        <v>13291</v>
      </c>
      <c r="H1308" s="63">
        <v>143</v>
      </c>
    </row>
    <row r="1309" spans="1:8" ht="14.25">
      <c r="A1309" s="63" t="s">
        <v>1100</v>
      </c>
      <c r="B1309" s="63">
        <v>2</v>
      </c>
      <c r="C1309" s="192" t="s">
        <v>1106</v>
      </c>
      <c r="D1309" s="63" t="s">
        <v>1102</v>
      </c>
      <c r="E1309" s="63">
        <v>14618</v>
      </c>
      <c r="F1309" s="63">
        <v>53</v>
      </c>
      <c r="G1309" s="63">
        <v>8130</v>
      </c>
      <c r="H1309" s="63">
        <v>41</v>
      </c>
    </row>
    <row r="1310" spans="1:8" ht="14.25">
      <c r="A1310" s="63" t="s">
        <v>1100</v>
      </c>
      <c r="B1310" s="63">
        <v>2</v>
      </c>
      <c r="C1310" s="192" t="s">
        <v>1106</v>
      </c>
      <c r="D1310" s="63" t="s">
        <v>1102</v>
      </c>
      <c r="E1310" s="63">
        <v>15160</v>
      </c>
      <c r="F1310" s="63">
        <v>55</v>
      </c>
      <c r="G1310" s="63">
        <v>12591</v>
      </c>
      <c r="H1310" s="63">
        <v>177</v>
      </c>
    </row>
    <row r="1311" spans="1:8" ht="14.25">
      <c r="A1311" s="63" t="s">
        <v>1100</v>
      </c>
      <c r="B1311" s="63">
        <v>2</v>
      </c>
      <c r="C1311" s="192" t="s">
        <v>1106</v>
      </c>
      <c r="D1311" s="63" t="s">
        <v>1102</v>
      </c>
      <c r="E1311" s="63">
        <v>15346</v>
      </c>
      <c r="F1311" s="63">
        <v>56</v>
      </c>
      <c r="G1311" s="63">
        <v>9783</v>
      </c>
      <c r="H1311" s="63">
        <v>69</v>
      </c>
    </row>
    <row r="1312" spans="1:8" ht="14.25">
      <c r="A1312" s="63" t="s">
        <v>1100</v>
      </c>
      <c r="B1312" s="63">
        <v>2</v>
      </c>
      <c r="C1312" s="192" t="s">
        <v>1106</v>
      </c>
      <c r="D1312" s="63" t="s">
        <v>1102</v>
      </c>
      <c r="E1312" s="63">
        <v>16244</v>
      </c>
      <c r="F1312" s="63">
        <v>59</v>
      </c>
      <c r="G1312" s="63">
        <v>10657</v>
      </c>
      <c r="H1312" s="63">
        <v>116</v>
      </c>
    </row>
    <row r="1313" spans="1:8" ht="14.25">
      <c r="A1313" s="63" t="s">
        <v>1100</v>
      </c>
      <c r="B1313" s="63">
        <v>2</v>
      </c>
      <c r="C1313" s="192" t="s">
        <v>1106</v>
      </c>
      <c r="D1313" s="63" t="s">
        <v>1102</v>
      </c>
      <c r="E1313" s="63">
        <v>16786</v>
      </c>
      <c r="F1313" s="63">
        <v>61</v>
      </c>
      <c r="G1313" s="63">
        <v>11895</v>
      </c>
      <c r="H1313" s="63">
        <v>99</v>
      </c>
    </row>
    <row r="1314" spans="1:8" ht="14.25">
      <c r="A1314" s="63" t="s">
        <v>1100</v>
      </c>
      <c r="B1314" s="63">
        <v>2</v>
      </c>
      <c r="C1314" s="192" t="s">
        <v>1106</v>
      </c>
      <c r="D1314" s="63" t="s">
        <v>1102</v>
      </c>
      <c r="E1314" s="63">
        <v>18422</v>
      </c>
      <c r="F1314" s="63">
        <v>67</v>
      </c>
      <c r="G1314" s="63">
        <v>11903</v>
      </c>
      <c r="H1314" s="63">
        <v>116</v>
      </c>
    </row>
    <row r="1315" spans="1:8" ht="14.25">
      <c r="A1315" s="63" t="s">
        <v>1100</v>
      </c>
      <c r="B1315" s="63">
        <v>2</v>
      </c>
      <c r="C1315" s="192" t="s">
        <v>1106</v>
      </c>
      <c r="D1315" s="63" t="s">
        <v>1102</v>
      </c>
      <c r="E1315" s="63">
        <v>19170</v>
      </c>
      <c r="F1315" s="63">
        <v>70</v>
      </c>
      <c r="G1315" s="63">
        <v>13059</v>
      </c>
      <c r="H1315" s="63">
        <v>69</v>
      </c>
    </row>
    <row r="1316" spans="1:8" ht="14.25">
      <c r="A1316" s="63" t="s">
        <v>1100</v>
      </c>
      <c r="B1316" s="63">
        <v>2</v>
      </c>
      <c r="C1316" s="192" t="s">
        <v>1106</v>
      </c>
      <c r="D1316" s="63" t="s">
        <v>1102</v>
      </c>
      <c r="E1316" s="63">
        <v>22738</v>
      </c>
      <c r="F1316" s="63">
        <v>83</v>
      </c>
      <c r="G1316" s="63">
        <v>9166</v>
      </c>
      <c r="H1316" s="63">
        <v>40</v>
      </c>
    </row>
    <row r="1317" spans="1:8" ht="14.25">
      <c r="A1317" s="63" t="s">
        <v>1100</v>
      </c>
      <c r="B1317" s="63">
        <v>2</v>
      </c>
      <c r="C1317" s="192" t="s">
        <v>1106</v>
      </c>
      <c r="D1317" s="63" t="s">
        <v>1102</v>
      </c>
      <c r="E1317" s="63">
        <v>22768</v>
      </c>
      <c r="F1317" s="63">
        <v>83</v>
      </c>
      <c r="G1317" s="63">
        <v>8106</v>
      </c>
      <c r="H1317" s="63">
        <v>47</v>
      </c>
    </row>
    <row r="1318" spans="1:8" ht="14.25">
      <c r="A1318" s="63" t="s">
        <v>1100</v>
      </c>
      <c r="B1318" s="63">
        <v>2</v>
      </c>
      <c r="C1318" s="192" t="s">
        <v>1106</v>
      </c>
      <c r="D1318" s="63" t="s">
        <v>1103</v>
      </c>
      <c r="E1318" s="63">
        <v>256</v>
      </c>
      <c r="F1318" s="63">
        <v>3</v>
      </c>
      <c r="G1318" s="63">
        <v>484</v>
      </c>
      <c r="H1318" s="63">
        <v>8</v>
      </c>
    </row>
    <row r="1319" spans="1:8" ht="14.25">
      <c r="A1319" s="63" t="s">
        <v>1100</v>
      </c>
      <c r="B1319" s="63">
        <v>2</v>
      </c>
      <c r="C1319" s="192" t="s">
        <v>1106</v>
      </c>
      <c r="D1319" s="63" t="s">
        <v>1103</v>
      </c>
      <c r="E1319" s="63">
        <v>296</v>
      </c>
      <c r="F1319" s="63">
        <v>5</v>
      </c>
      <c r="G1319" s="63">
        <v>1050</v>
      </c>
      <c r="H1319" s="63">
        <v>11</v>
      </c>
    </row>
    <row r="1320" spans="1:8" ht="14.25">
      <c r="A1320" s="63" t="s">
        <v>1100</v>
      </c>
      <c r="B1320" s="63">
        <v>2</v>
      </c>
      <c r="C1320" s="192" t="s">
        <v>1106</v>
      </c>
      <c r="D1320" s="63" t="s">
        <v>1103</v>
      </c>
      <c r="E1320" s="63">
        <v>592</v>
      </c>
      <c r="F1320" s="63">
        <v>6</v>
      </c>
      <c r="G1320" s="63">
        <v>867</v>
      </c>
      <c r="H1320" s="63">
        <v>6</v>
      </c>
    </row>
    <row r="1321" spans="1:8" ht="14.25">
      <c r="A1321" s="63" t="s">
        <v>1100</v>
      </c>
      <c r="B1321" s="63">
        <v>2</v>
      </c>
      <c r="C1321" s="192" t="s">
        <v>1106</v>
      </c>
      <c r="D1321" s="63" t="s">
        <v>1103</v>
      </c>
      <c r="E1321" s="63">
        <v>888</v>
      </c>
      <c r="F1321" s="63">
        <v>15</v>
      </c>
      <c r="G1321" s="63">
        <v>2724</v>
      </c>
      <c r="H1321" s="63">
        <v>34</v>
      </c>
    </row>
    <row r="1322" spans="1:8" ht="14.25">
      <c r="A1322" s="63" t="s">
        <v>1100</v>
      </c>
      <c r="B1322" s="63">
        <v>2</v>
      </c>
      <c r="C1322" s="192" t="s">
        <v>1106</v>
      </c>
      <c r="D1322" s="63" t="s">
        <v>1103</v>
      </c>
      <c r="E1322" s="63">
        <v>1024</v>
      </c>
      <c r="F1322" s="63">
        <v>4</v>
      </c>
      <c r="G1322" s="63">
        <v>555</v>
      </c>
      <c r="H1322" s="63">
        <v>7</v>
      </c>
    </row>
    <row r="1323" spans="1:8" ht="14.25">
      <c r="A1323" s="63" t="s">
        <v>1100</v>
      </c>
      <c r="B1323" s="63">
        <v>2</v>
      </c>
      <c r="C1323" s="192" t="s">
        <v>1106</v>
      </c>
      <c r="D1323" s="63" t="s">
        <v>1103</v>
      </c>
      <c r="E1323" s="63">
        <v>1184</v>
      </c>
      <c r="F1323" s="63">
        <v>4</v>
      </c>
      <c r="G1323" s="63">
        <v>919</v>
      </c>
      <c r="H1323" s="63">
        <v>11</v>
      </c>
    </row>
    <row r="1324" spans="1:8" ht="14.25">
      <c r="A1324" s="63" t="s">
        <v>1100</v>
      </c>
      <c r="B1324" s="63">
        <v>2</v>
      </c>
      <c r="C1324" s="192" t="s">
        <v>1106</v>
      </c>
      <c r="D1324" s="63" t="s">
        <v>1103</v>
      </c>
      <c r="E1324" s="63">
        <v>2072</v>
      </c>
      <c r="F1324" s="63">
        <v>7</v>
      </c>
      <c r="G1324" s="63">
        <v>698</v>
      </c>
      <c r="H1324" s="63">
        <v>7</v>
      </c>
    </row>
    <row r="1325" spans="1:8" ht="14.25">
      <c r="A1325" s="63" t="s">
        <v>1100</v>
      </c>
      <c r="B1325" s="63">
        <v>2</v>
      </c>
      <c r="C1325" s="192" t="s">
        <v>1106</v>
      </c>
      <c r="D1325" s="63" t="s">
        <v>1103</v>
      </c>
      <c r="E1325" s="63">
        <v>2304</v>
      </c>
      <c r="F1325" s="63">
        <v>9</v>
      </c>
      <c r="G1325" s="63">
        <v>1735</v>
      </c>
      <c r="H1325" s="63">
        <v>32</v>
      </c>
    </row>
    <row r="1326" spans="1:8" ht="14.25">
      <c r="A1326" s="63" t="s">
        <v>1100</v>
      </c>
      <c r="B1326" s="63">
        <v>2</v>
      </c>
      <c r="C1326" s="192" t="s">
        <v>1106</v>
      </c>
      <c r="D1326" s="63" t="s">
        <v>1103</v>
      </c>
      <c r="E1326" s="63">
        <v>3328</v>
      </c>
      <c r="F1326" s="63">
        <v>13</v>
      </c>
      <c r="G1326" s="63">
        <v>2152</v>
      </c>
      <c r="H1326" s="63">
        <v>24</v>
      </c>
    </row>
    <row r="1327" spans="1:8" ht="14.25">
      <c r="A1327" s="63" t="s">
        <v>1100</v>
      </c>
      <c r="B1327" s="63">
        <v>2</v>
      </c>
      <c r="C1327" s="192" t="s">
        <v>1106</v>
      </c>
      <c r="D1327" s="63" t="s">
        <v>1103</v>
      </c>
      <c r="E1327" s="63">
        <v>4144</v>
      </c>
      <c r="F1327" s="63">
        <v>14</v>
      </c>
      <c r="G1327" s="63">
        <v>2209</v>
      </c>
      <c r="H1327" s="63">
        <v>29</v>
      </c>
    </row>
    <row r="1328" spans="1:8" ht="14.25">
      <c r="A1328" s="63" t="s">
        <v>1100</v>
      </c>
      <c r="B1328" s="63">
        <v>2</v>
      </c>
      <c r="C1328" s="192" t="s">
        <v>1106</v>
      </c>
      <c r="D1328" s="63" t="s">
        <v>1103</v>
      </c>
      <c r="E1328" s="63">
        <v>4608</v>
      </c>
      <c r="F1328" s="63">
        <v>18</v>
      </c>
      <c r="G1328" s="63">
        <v>4015</v>
      </c>
      <c r="H1328" s="63">
        <v>60</v>
      </c>
    </row>
    <row r="1329" spans="1:8" ht="14.25">
      <c r="A1329" s="63" t="s">
        <v>1100</v>
      </c>
      <c r="B1329" s="63">
        <v>2</v>
      </c>
      <c r="C1329" s="192" t="s">
        <v>1106</v>
      </c>
      <c r="D1329" s="63" t="s">
        <v>1103</v>
      </c>
      <c r="E1329" s="63">
        <v>6216</v>
      </c>
      <c r="F1329" s="63">
        <v>21</v>
      </c>
      <c r="G1329" s="63">
        <v>3607</v>
      </c>
      <c r="H1329" s="63">
        <v>53</v>
      </c>
    </row>
    <row r="1330" spans="1:8" ht="14.25">
      <c r="A1330" s="63" t="s">
        <v>1100</v>
      </c>
      <c r="B1330" s="63">
        <v>2</v>
      </c>
      <c r="C1330" s="192" t="s">
        <v>1106</v>
      </c>
      <c r="D1330" s="63" t="s">
        <v>1103</v>
      </c>
      <c r="E1330" s="63">
        <v>6808</v>
      </c>
      <c r="F1330" s="63">
        <v>23</v>
      </c>
      <c r="G1330" s="63">
        <v>2700</v>
      </c>
      <c r="H1330" s="63">
        <v>29</v>
      </c>
    </row>
    <row r="1331" spans="1:8" ht="14.25">
      <c r="A1331" s="63" t="s">
        <v>1100</v>
      </c>
      <c r="B1331" s="63">
        <v>2</v>
      </c>
      <c r="C1331" s="192" t="s">
        <v>1106</v>
      </c>
      <c r="D1331" s="63" t="s">
        <v>1103</v>
      </c>
      <c r="E1331" s="63">
        <v>7992</v>
      </c>
      <c r="F1331" s="63">
        <v>27</v>
      </c>
      <c r="G1331" s="63">
        <v>6792</v>
      </c>
      <c r="H1331" s="63">
        <v>76</v>
      </c>
    </row>
    <row r="1332" spans="1:8" ht="14.25">
      <c r="A1332" s="63" t="s">
        <v>1100</v>
      </c>
      <c r="B1332" s="63">
        <v>2</v>
      </c>
      <c r="C1332" s="192" t="s">
        <v>1106</v>
      </c>
      <c r="D1332" s="63" t="s">
        <v>1103</v>
      </c>
      <c r="E1332" s="63">
        <v>8584</v>
      </c>
      <c r="F1332" s="63">
        <v>58</v>
      </c>
      <c r="G1332" s="63">
        <v>14175</v>
      </c>
      <c r="H1332" s="63">
        <v>173</v>
      </c>
    </row>
    <row r="1333" spans="1:8" ht="14.25">
      <c r="A1333" s="63" t="s">
        <v>1100</v>
      </c>
      <c r="B1333" s="63">
        <v>2</v>
      </c>
      <c r="C1333" s="192" t="s">
        <v>1106</v>
      </c>
      <c r="D1333" s="63" t="s">
        <v>1103</v>
      </c>
      <c r="E1333" s="63">
        <v>8880</v>
      </c>
      <c r="F1333" s="63">
        <v>120</v>
      </c>
      <c r="G1333" s="63">
        <v>24799</v>
      </c>
      <c r="H1333" s="63">
        <v>171</v>
      </c>
    </row>
    <row r="1334" spans="1:8" ht="14.25">
      <c r="A1334" s="63" t="s">
        <v>1100</v>
      </c>
      <c r="B1334" s="63">
        <v>2</v>
      </c>
      <c r="C1334" s="192" t="s">
        <v>1106</v>
      </c>
      <c r="D1334" s="63" t="s">
        <v>1103</v>
      </c>
      <c r="E1334" s="63">
        <v>8960</v>
      </c>
      <c r="F1334" s="63">
        <v>35</v>
      </c>
      <c r="G1334" s="63">
        <v>6445</v>
      </c>
      <c r="H1334" s="63">
        <v>105</v>
      </c>
    </row>
    <row r="1335" spans="1:8" ht="14.25">
      <c r="A1335" s="63" t="s">
        <v>1100</v>
      </c>
      <c r="B1335" s="63">
        <v>2</v>
      </c>
      <c r="C1335" s="192" t="s">
        <v>1106</v>
      </c>
      <c r="D1335" s="63" t="s">
        <v>1103</v>
      </c>
      <c r="E1335" s="63">
        <v>9176</v>
      </c>
      <c r="F1335" s="63">
        <v>31</v>
      </c>
      <c r="G1335" s="63">
        <v>5621</v>
      </c>
      <c r="H1335" s="63">
        <v>29</v>
      </c>
    </row>
    <row r="1336" spans="1:8" ht="14.25">
      <c r="A1336" s="63" t="s">
        <v>1100</v>
      </c>
      <c r="B1336" s="63">
        <v>2</v>
      </c>
      <c r="C1336" s="192" t="s">
        <v>1106</v>
      </c>
      <c r="D1336" s="63" t="s">
        <v>1103</v>
      </c>
      <c r="E1336" s="63">
        <v>9472</v>
      </c>
      <c r="F1336" s="63">
        <v>64</v>
      </c>
      <c r="G1336" s="63">
        <v>10369</v>
      </c>
      <c r="H1336" s="63">
        <v>89</v>
      </c>
    </row>
    <row r="1337" spans="1:8" ht="14.25">
      <c r="A1337" s="63" t="s">
        <v>1100</v>
      </c>
      <c r="B1337" s="63">
        <v>2</v>
      </c>
      <c r="C1337" s="192" t="s">
        <v>1106</v>
      </c>
      <c r="D1337" s="63" t="s">
        <v>1103</v>
      </c>
      <c r="E1337" s="63">
        <v>10064</v>
      </c>
      <c r="F1337" s="63">
        <v>34</v>
      </c>
      <c r="G1337" s="63">
        <v>4945</v>
      </c>
      <c r="H1337" s="63">
        <v>38</v>
      </c>
    </row>
    <row r="1338" spans="1:8" ht="14.25">
      <c r="A1338" s="63" t="s">
        <v>1100</v>
      </c>
      <c r="B1338" s="63">
        <v>2</v>
      </c>
      <c r="C1338" s="192" t="s">
        <v>1106</v>
      </c>
      <c r="D1338" s="63" t="s">
        <v>1103</v>
      </c>
      <c r="E1338" s="63">
        <v>11008</v>
      </c>
      <c r="F1338" s="63">
        <v>43</v>
      </c>
      <c r="G1338" s="63">
        <v>9404</v>
      </c>
      <c r="H1338" s="63">
        <v>138</v>
      </c>
    </row>
    <row r="1339" spans="1:8" ht="14.25">
      <c r="A1339" s="63" t="s">
        <v>1100</v>
      </c>
      <c r="B1339" s="63">
        <v>2</v>
      </c>
      <c r="C1339" s="192" t="s">
        <v>1106</v>
      </c>
      <c r="D1339" s="63" t="s">
        <v>1103</v>
      </c>
      <c r="E1339" s="63">
        <v>11248</v>
      </c>
      <c r="F1339" s="63">
        <v>38</v>
      </c>
      <c r="G1339" s="63">
        <v>6191</v>
      </c>
      <c r="H1339" s="63">
        <v>84</v>
      </c>
    </row>
    <row r="1340" spans="1:8" ht="14.25">
      <c r="A1340" s="63" t="s">
        <v>1100</v>
      </c>
      <c r="B1340" s="63">
        <v>2</v>
      </c>
      <c r="C1340" s="192" t="s">
        <v>1106</v>
      </c>
      <c r="D1340" s="63" t="s">
        <v>1103</v>
      </c>
      <c r="E1340" s="63">
        <v>12712</v>
      </c>
      <c r="F1340" s="63">
        <v>42</v>
      </c>
      <c r="G1340" s="63">
        <v>7366</v>
      </c>
      <c r="H1340" s="63">
        <v>45</v>
      </c>
    </row>
    <row r="1341" spans="1:8" ht="14.25">
      <c r="A1341" s="63" t="s">
        <v>1100</v>
      </c>
      <c r="B1341" s="63">
        <v>2</v>
      </c>
      <c r="C1341" s="192" t="s">
        <v>1106</v>
      </c>
      <c r="D1341" s="63" t="s">
        <v>1103</v>
      </c>
      <c r="E1341" s="63">
        <v>13008</v>
      </c>
      <c r="F1341" s="63">
        <v>43</v>
      </c>
      <c r="G1341" s="63">
        <v>9488</v>
      </c>
      <c r="H1341" s="63">
        <v>81</v>
      </c>
    </row>
    <row r="1342" spans="1:8" ht="14.25">
      <c r="A1342" s="63" t="s">
        <v>1100</v>
      </c>
      <c r="B1342" s="63">
        <v>2</v>
      </c>
      <c r="C1342" s="192" t="s">
        <v>1106</v>
      </c>
      <c r="D1342" s="63" t="s">
        <v>1103</v>
      </c>
      <c r="E1342" s="63">
        <v>13912</v>
      </c>
      <c r="F1342" s="63">
        <v>94</v>
      </c>
      <c r="G1342" s="63">
        <v>18762</v>
      </c>
      <c r="H1342" s="63">
        <v>141</v>
      </c>
    </row>
    <row r="1343" spans="1:8" ht="14.25">
      <c r="A1343" s="63" t="s">
        <v>1100</v>
      </c>
      <c r="B1343" s="63">
        <v>2</v>
      </c>
      <c r="C1343" s="192" t="s">
        <v>1106</v>
      </c>
      <c r="D1343" s="63" t="s">
        <v>1103</v>
      </c>
      <c r="E1343" s="63">
        <v>15400</v>
      </c>
      <c r="F1343" s="63">
        <v>49</v>
      </c>
      <c r="G1343" s="63">
        <v>9050</v>
      </c>
      <c r="H1343" s="63">
        <v>105</v>
      </c>
    </row>
    <row r="1344" spans="1:8" ht="14.25">
      <c r="A1344" s="63" t="s">
        <v>1100</v>
      </c>
      <c r="B1344" s="63">
        <v>2</v>
      </c>
      <c r="C1344" s="192" t="s">
        <v>1106</v>
      </c>
      <c r="D1344" s="63" t="s">
        <v>1103</v>
      </c>
      <c r="E1344" s="63">
        <v>15688</v>
      </c>
      <c r="F1344" s="63">
        <v>54</v>
      </c>
      <c r="G1344" s="63">
        <v>8573</v>
      </c>
      <c r="H1344" s="63">
        <v>35</v>
      </c>
    </row>
    <row r="1345" spans="1:8" ht="14.25">
      <c r="A1345" s="63" t="s">
        <v>1100</v>
      </c>
      <c r="B1345" s="63">
        <v>2</v>
      </c>
      <c r="C1345" s="192" t="s">
        <v>1106</v>
      </c>
      <c r="D1345" s="63" t="s">
        <v>1103</v>
      </c>
      <c r="E1345" s="63">
        <v>15696</v>
      </c>
      <c r="F1345" s="63">
        <v>50</v>
      </c>
      <c r="G1345" s="63">
        <v>10996</v>
      </c>
      <c r="H1345" s="63">
        <v>140</v>
      </c>
    </row>
    <row r="1346" spans="1:8" ht="14.25">
      <c r="A1346" s="63" t="s">
        <v>1100</v>
      </c>
      <c r="B1346" s="63">
        <v>2</v>
      </c>
      <c r="C1346" s="192" t="s">
        <v>1106</v>
      </c>
      <c r="D1346" s="63" t="s">
        <v>1103</v>
      </c>
      <c r="E1346" s="63">
        <v>16576</v>
      </c>
      <c r="F1346" s="63">
        <v>56</v>
      </c>
      <c r="G1346" s="63">
        <v>6252</v>
      </c>
      <c r="H1346" s="63">
        <v>39</v>
      </c>
    </row>
    <row r="1347" spans="1:8" ht="14.25">
      <c r="A1347" s="63" t="s">
        <v>1100</v>
      </c>
      <c r="B1347" s="63">
        <v>2</v>
      </c>
      <c r="C1347" s="192" t="s">
        <v>1106</v>
      </c>
      <c r="D1347" s="63" t="s">
        <v>1103</v>
      </c>
      <c r="E1347" s="63">
        <v>17168</v>
      </c>
      <c r="F1347" s="63">
        <v>58</v>
      </c>
      <c r="G1347" s="63">
        <v>8254</v>
      </c>
      <c r="H1347" s="63">
        <v>47</v>
      </c>
    </row>
    <row r="1348" spans="1:8" ht="14.25">
      <c r="A1348" s="63" t="s">
        <v>1100</v>
      </c>
      <c r="B1348" s="63">
        <v>2</v>
      </c>
      <c r="C1348" s="192" t="s">
        <v>1106</v>
      </c>
      <c r="D1348" s="63" t="s">
        <v>1103</v>
      </c>
      <c r="E1348" s="63">
        <v>17464</v>
      </c>
      <c r="F1348" s="63">
        <v>59</v>
      </c>
      <c r="G1348" s="63">
        <v>7623</v>
      </c>
      <c r="H1348" s="63">
        <v>50</v>
      </c>
    </row>
    <row r="1349" spans="1:8" ht="14.25">
      <c r="A1349" s="63" t="s">
        <v>1100</v>
      </c>
      <c r="B1349" s="63">
        <v>2</v>
      </c>
      <c r="C1349" s="192" t="s">
        <v>1106</v>
      </c>
      <c r="D1349" s="63" t="s">
        <v>1104</v>
      </c>
      <c r="E1349" s="63">
        <v>149</v>
      </c>
      <c r="F1349" s="63">
        <v>7</v>
      </c>
      <c r="G1349" s="63">
        <v>885</v>
      </c>
      <c r="H1349" s="63">
        <v>21</v>
      </c>
    </row>
    <row r="1350" spans="1:8" ht="14.25">
      <c r="A1350" s="63" t="s">
        <v>1100</v>
      </c>
      <c r="B1350" s="63">
        <v>2</v>
      </c>
      <c r="C1350" s="192" t="s">
        <v>1106</v>
      </c>
      <c r="D1350" s="63" t="s">
        <v>1104</v>
      </c>
      <c r="E1350" s="63">
        <v>162</v>
      </c>
      <c r="F1350" s="63">
        <v>2</v>
      </c>
      <c r="G1350" s="63">
        <v>182</v>
      </c>
      <c r="H1350" s="63">
        <v>4</v>
      </c>
    </row>
    <row r="1351" spans="1:8" ht="14.25">
      <c r="A1351" s="63" t="s">
        <v>1100</v>
      </c>
      <c r="B1351" s="63">
        <v>2</v>
      </c>
      <c r="C1351" s="192" t="s">
        <v>1106</v>
      </c>
      <c r="D1351" s="63" t="s">
        <v>1104</v>
      </c>
      <c r="E1351" s="63">
        <v>164</v>
      </c>
      <c r="F1351" s="63">
        <v>2</v>
      </c>
      <c r="G1351" s="63">
        <v>319</v>
      </c>
      <c r="H1351" s="63">
        <v>3</v>
      </c>
    </row>
    <row r="1352" spans="1:8" ht="14.25">
      <c r="A1352" s="63" t="s">
        <v>1100</v>
      </c>
      <c r="B1352" s="63">
        <v>2</v>
      </c>
      <c r="C1352" s="192" t="s">
        <v>1106</v>
      </c>
      <c r="D1352" s="63" t="s">
        <v>1104</v>
      </c>
      <c r="E1352" s="63">
        <v>188</v>
      </c>
      <c r="F1352" s="63">
        <v>2</v>
      </c>
      <c r="G1352" s="63">
        <v>369</v>
      </c>
      <c r="H1352" s="63">
        <v>4</v>
      </c>
    </row>
    <row r="1353" spans="1:8" ht="14.25">
      <c r="A1353" s="63" t="s">
        <v>1100</v>
      </c>
      <c r="B1353" s="63">
        <v>2</v>
      </c>
      <c r="C1353" s="192" t="s">
        <v>1106</v>
      </c>
      <c r="D1353" s="63" t="s">
        <v>1104</v>
      </c>
      <c r="E1353" s="63">
        <v>298</v>
      </c>
      <c r="F1353" s="63">
        <v>10</v>
      </c>
      <c r="G1353" s="63">
        <v>1265</v>
      </c>
      <c r="H1353" s="63">
        <v>20</v>
      </c>
    </row>
    <row r="1354" spans="1:8" ht="14.25">
      <c r="A1354" s="63" t="s">
        <v>1100</v>
      </c>
      <c r="B1354" s="63">
        <v>2</v>
      </c>
      <c r="C1354" s="192" t="s">
        <v>1106</v>
      </c>
      <c r="D1354" s="63" t="s">
        <v>1104</v>
      </c>
      <c r="E1354" s="63">
        <v>338</v>
      </c>
      <c r="F1354" s="63">
        <v>2</v>
      </c>
      <c r="G1354" s="63">
        <v>334</v>
      </c>
      <c r="H1354" s="63">
        <v>5</v>
      </c>
    </row>
    <row r="1355" spans="1:8" ht="14.25">
      <c r="A1355" s="63" t="s">
        <v>1100</v>
      </c>
      <c r="B1355" s="63">
        <v>2</v>
      </c>
      <c r="C1355" s="192" t="s">
        <v>1106</v>
      </c>
      <c r="D1355" s="63" t="s">
        <v>1104</v>
      </c>
      <c r="E1355" s="63">
        <v>376</v>
      </c>
      <c r="F1355" s="63">
        <v>2</v>
      </c>
      <c r="G1355" s="63">
        <v>228</v>
      </c>
      <c r="H1355" s="63">
        <v>1</v>
      </c>
    </row>
    <row r="1356" spans="1:8" ht="14.25">
      <c r="A1356" s="63" t="s">
        <v>1100</v>
      </c>
      <c r="B1356" s="63">
        <v>2</v>
      </c>
      <c r="C1356" s="192" t="s">
        <v>1106</v>
      </c>
      <c r="D1356" s="63" t="s">
        <v>1104</v>
      </c>
      <c r="E1356" s="63">
        <v>447</v>
      </c>
      <c r="F1356" s="63">
        <v>6</v>
      </c>
      <c r="G1356" s="63">
        <v>470</v>
      </c>
      <c r="H1356" s="63">
        <v>14</v>
      </c>
    </row>
    <row r="1357" spans="1:8" ht="14.25">
      <c r="A1357" s="63" t="s">
        <v>1100</v>
      </c>
      <c r="B1357" s="63">
        <v>2</v>
      </c>
      <c r="C1357" s="192" t="s">
        <v>1106</v>
      </c>
      <c r="D1357" s="63" t="s">
        <v>1104</v>
      </c>
      <c r="E1357" s="63">
        <v>526</v>
      </c>
      <c r="F1357" s="63">
        <v>3</v>
      </c>
      <c r="G1357" s="63">
        <v>382</v>
      </c>
      <c r="H1357" s="63">
        <v>6</v>
      </c>
    </row>
    <row r="1358" spans="1:8" ht="14.25">
      <c r="A1358" s="63" t="s">
        <v>1100</v>
      </c>
      <c r="B1358" s="63">
        <v>2</v>
      </c>
      <c r="C1358" s="192" t="s">
        <v>1106</v>
      </c>
      <c r="D1358" s="63" t="s">
        <v>1104</v>
      </c>
      <c r="E1358" s="63">
        <v>564</v>
      </c>
      <c r="F1358" s="63">
        <v>12</v>
      </c>
      <c r="G1358" s="63">
        <v>1734</v>
      </c>
      <c r="H1358" s="63">
        <v>33</v>
      </c>
    </row>
    <row r="1359" spans="1:8" ht="14.25">
      <c r="A1359" s="63" t="s">
        <v>1100</v>
      </c>
      <c r="B1359" s="63">
        <v>2</v>
      </c>
      <c r="C1359" s="192" t="s">
        <v>1106</v>
      </c>
      <c r="D1359" s="63" t="s">
        <v>1104</v>
      </c>
      <c r="E1359" s="63">
        <v>596</v>
      </c>
      <c r="F1359" s="63">
        <v>8</v>
      </c>
      <c r="G1359" s="63">
        <v>640</v>
      </c>
      <c r="H1359" s="63">
        <v>10</v>
      </c>
    </row>
    <row r="1360" spans="1:8" ht="14.25">
      <c r="A1360" s="63" t="s">
        <v>1100</v>
      </c>
      <c r="B1360" s="63">
        <v>2</v>
      </c>
      <c r="C1360" s="192" t="s">
        <v>1106</v>
      </c>
      <c r="D1360" s="63" t="s">
        <v>1104</v>
      </c>
      <c r="E1360" s="63">
        <v>674</v>
      </c>
      <c r="F1360" s="63">
        <v>4</v>
      </c>
      <c r="G1360" s="63">
        <v>671</v>
      </c>
      <c r="H1360" s="63">
        <v>4</v>
      </c>
    </row>
    <row r="1361" spans="1:8" ht="14.25">
      <c r="A1361" s="63" t="s">
        <v>1100</v>
      </c>
      <c r="B1361" s="63">
        <v>2</v>
      </c>
      <c r="C1361" s="192" t="s">
        <v>1106</v>
      </c>
      <c r="D1361" s="63" t="s">
        <v>1104</v>
      </c>
      <c r="E1361" s="63">
        <v>745</v>
      </c>
      <c r="F1361" s="63">
        <v>5</v>
      </c>
      <c r="G1361" s="63">
        <v>509</v>
      </c>
      <c r="H1361" s="63">
        <v>8</v>
      </c>
    </row>
    <row r="1362" spans="1:8" ht="14.25">
      <c r="A1362" s="63" t="s">
        <v>1100</v>
      </c>
      <c r="B1362" s="63">
        <v>2</v>
      </c>
      <c r="C1362" s="192" t="s">
        <v>1106</v>
      </c>
      <c r="D1362" s="63" t="s">
        <v>1104</v>
      </c>
      <c r="E1362" s="63">
        <v>894</v>
      </c>
      <c r="F1362" s="63">
        <v>6</v>
      </c>
      <c r="G1362" s="63">
        <v>871</v>
      </c>
      <c r="H1362" s="63">
        <v>17</v>
      </c>
    </row>
    <row r="1363" spans="1:8" ht="14.25">
      <c r="A1363" s="63" t="s">
        <v>1100</v>
      </c>
      <c r="B1363" s="63">
        <v>2</v>
      </c>
      <c r="C1363" s="192" t="s">
        <v>1106</v>
      </c>
      <c r="D1363" s="63" t="s">
        <v>1104</v>
      </c>
      <c r="E1363" s="63">
        <v>940</v>
      </c>
      <c r="F1363" s="63">
        <v>10</v>
      </c>
      <c r="G1363" s="63">
        <v>1278</v>
      </c>
      <c r="H1363" s="63">
        <v>3</v>
      </c>
    </row>
    <row r="1364" spans="1:8" ht="14.25">
      <c r="A1364" s="63" t="s">
        <v>1100</v>
      </c>
      <c r="B1364" s="63">
        <v>2</v>
      </c>
      <c r="C1364" s="192" t="s">
        <v>1106</v>
      </c>
      <c r="D1364" s="63" t="s">
        <v>1104</v>
      </c>
      <c r="E1364" s="63">
        <v>1128</v>
      </c>
      <c r="F1364" s="63">
        <v>18</v>
      </c>
      <c r="G1364" s="63">
        <v>2887</v>
      </c>
      <c r="H1364" s="63">
        <v>53</v>
      </c>
    </row>
    <row r="1365" spans="1:8" ht="14.25">
      <c r="A1365" s="63" t="s">
        <v>1100</v>
      </c>
      <c r="B1365" s="63">
        <v>2</v>
      </c>
      <c r="C1365" s="192" t="s">
        <v>1106</v>
      </c>
      <c r="D1365" s="63" t="s">
        <v>1104</v>
      </c>
      <c r="E1365" s="63">
        <v>1192</v>
      </c>
      <c r="F1365" s="63">
        <v>8</v>
      </c>
      <c r="G1365" s="63">
        <v>518</v>
      </c>
      <c r="H1365" s="63">
        <v>6</v>
      </c>
    </row>
    <row r="1366" spans="1:8" ht="14.25">
      <c r="A1366" s="63" t="s">
        <v>1100</v>
      </c>
      <c r="B1366" s="63">
        <v>2</v>
      </c>
      <c r="C1366" s="192" t="s">
        <v>1106</v>
      </c>
      <c r="D1366" s="63" t="s">
        <v>1104</v>
      </c>
      <c r="E1366" s="63">
        <v>1341</v>
      </c>
      <c r="F1366" s="63">
        <v>9</v>
      </c>
      <c r="G1366" s="63">
        <v>806</v>
      </c>
      <c r="H1366" s="63">
        <v>7</v>
      </c>
    </row>
    <row r="1367" spans="1:8" ht="14.25">
      <c r="A1367" s="63" t="s">
        <v>1100</v>
      </c>
      <c r="B1367" s="63">
        <v>2</v>
      </c>
      <c r="C1367" s="192" t="s">
        <v>1106</v>
      </c>
      <c r="D1367" s="63" t="s">
        <v>1104</v>
      </c>
      <c r="E1367" s="63">
        <v>1490</v>
      </c>
      <c r="F1367" s="63">
        <v>10</v>
      </c>
      <c r="G1367" s="63">
        <v>460</v>
      </c>
      <c r="H1367" s="63">
        <v>4</v>
      </c>
    </row>
    <row r="1368" spans="1:8" ht="14.25">
      <c r="A1368" s="63" t="s">
        <v>1100</v>
      </c>
      <c r="B1368" s="63">
        <v>2</v>
      </c>
      <c r="C1368" s="192" t="s">
        <v>1106</v>
      </c>
      <c r="D1368" s="63" t="s">
        <v>1104</v>
      </c>
      <c r="E1368" s="63">
        <v>1639</v>
      </c>
      <c r="F1368" s="63">
        <v>11</v>
      </c>
      <c r="G1368" s="63">
        <v>1568</v>
      </c>
      <c r="H1368" s="63">
        <v>18</v>
      </c>
    </row>
    <row r="1369" spans="1:8" ht="14.25">
      <c r="A1369" s="63" t="s">
        <v>1100</v>
      </c>
      <c r="B1369" s="63">
        <v>2</v>
      </c>
      <c r="C1369" s="192" t="s">
        <v>1106</v>
      </c>
      <c r="D1369" s="63" t="s">
        <v>1104</v>
      </c>
      <c r="E1369" s="63">
        <v>1788</v>
      </c>
      <c r="F1369" s="63">
        <v>60</v>
      </c>
      <c r="G1369" s="63">
        <v>7177</v>
      </c>
      <c r="H1369" s="63">
        <v>118</v>
      </c>
    </row>
    <row r="1370" spans="1:8" ht="14.25">
      <c r="A1370" s="63" t="s">
        <v>1100</v>
      </c>
      <c r="B1370" s="63">
        <v>2</v>
      </c>
      <c r="C1370" s="192" t="s">
        <v>1106</v>
      </c>
      <c r="D1370" s="63" t="s">
        <v>1104</v>
      </c>
      <c r="E1370" s="63">
        <v>1801</v>
      </c>
      <c r="F1370" s="63">
        <v>12</v>
      </c>
      <c r="G1370" s="63">
        <v>923</v>
      </c>
      <c r="H1370" s="63">
        <v>6</v>
      </c>
    </row>
    <row r="1371" spans="1:8" ht="14.25">
      <c r="A1371" s="63" t="s">
        <v>1100</v>
      </c>
      <c r="B1371" s="63">
        <v>2</v>
      </c>
      <c r="C1371" s="192" t="s">
        <v>1106</v>
      </c>
      <c r="D1371" s="63" t="s">
        <v>1104</v>
      </c>
      <c r="E1371" s="63">
        <v>2086</v>
      </c>
      <c r="F1371" s="63">
        <v>14</v>
      </c>
      <c r="G1371" s="63">
        <v>1995</v>
      </c>
      <c r="H1371" s="63">
        <v>21</v>
      </c>
    </row>
    <row r="1372" spans="1:8" ht="14.25">
      <c r="A1372" s="63" t="s">
        <v>1100</v>
      </c>
      <c r="B1372" s="63">
        <v>2</v>
      </c>
      <c r="C1372" s="192" t="s">
        <v>1106</v>
      </c>
      <c r="D1372" s="63" t="s">
        <v>1104</v>
      </c>
      <c r="E1372" s="63">
        <v>2099</v>
      </c>
      <c r="F1372" s="63">
        <v>14</v>
      </c>
      <c r="G1372" s="63">
        <v>2003</v>
      </c>
      <c r="H1372" s="63">
        <v>27</v>
      </c>
    </row>
    <row r="1373" spans="1:8" ht="14.25">
      <c r="A1373" s="63" t="s">
        <v>1100</v>
      </c>
      <c r="B1373" s="63">
        <v>2</v>
      </c>
      <c r="C1373" s="192" t="s">
        <v>1106</v>
      </c>
      <c r="D1373" s="63" t="s">
        <v>1104</v>
      </c>
      <c r="E1373" s="63">
        <v>2112</v>
      </c>
      <c r="F1373" s="63">
        <v>14</v>
      </c>
      <c r="G1373" s="63">
        <v>1150</v>
      </c>
      <c r="H1373" s="63">
        <v>19</v>
      </c>
    </row>
    <row r="1374" spans="1:8" ht="14.25">
      <c r="A1374" s="63" t="s">
        <v>1100</v>
      </c>
      <c r="B1374" s="63">
        <v>2</v>
      </c>
      <c r="C1374" s="192" t="s">
        <v>1106</v>
      </c>
      <c r="D1374" s="63" t="s">
        <v>1104</v>
      </c>
      <c r="E1374" s="63">
        <v>2559</v>
      </c>
      <c r="F1374" s="63">
        <v>17</v>
      </c>
      <c r="G1374" s="63">
        <v>2459</v>
      </c>
      <c r="H1374" s="63">
        <v>57</v>
      </c>
    </row>
    <row r="1375" spans="1:8" ht="14.25">
      <c r="A1375" s="63" t="s">
        <v>1100</v>
      </c>
      <c r="B1375" s="63">
        <v>2</v>
      </c>
      <c r="C1375" s="192" t="s">
        <v>1106</v>
      </c>
      <c r="D1375" s="63" t="s">
        <v>1104</v>
      </c>
      <c r="E1375" s="63">
        <v>3384</v>
      </c>
      <c r="F1375" s="63">
        <v>18</v>
      </c>
      <c r="G1375" s="63">
        <v>2300</v>
      </c>
      <c r="H1375" s="63">
        <v>30</v>
      </c>
    </row>
    <row r="1376" spans="1:8" ht="14.25">
      <c r="A1376" s="63" t="s">
        <v>1100</v>
      </c>
      <c r="B1376" s="63">
        <v>2</v>
      </c>
      <c r="C1376" s="192" t="s">
        <v>1106</v>
      </c>
      <c r="D1376" s="63" t="s">
        <v>1104</v>
      </c>
      <c r="E1376" s="63">
        <v>3760</v>
      </c>
      <c r="F1376" s="63">
        <v>20</v>
      </c>
      <c r="G1376" s="63">
        <v>3231</v>
      </c>
      <c r="H1376" s="63">
        <v>42</v>
      </c>
    </row>
    <row r="1377" spans="1:8" ht="14.25">
      <c r="A1377" s="63" t="s">
        <v>1100</v>
      </c>
      <c r="B1377" s="63">
        <v>2</v>
      </c>
      <c r="C1377" s="192" t="s">
        <v>1106</v>
      </c>
      <c r="D1377" s="63" t="s">
        <v>1104</v>
      </c>
      <c r="E1377" s="63">
        <v>3948</v>
      </c>
      <c r="F1377" s="63">
        <v>21</v>
      </c>
      <c r="G1377" s="63">
        <v>3611</v>
      </c>
      <c r="H1377" s="63">
        <v>53</v>
      </c>
    </row>
    <row r="1378" spans="1:8" ht="14.25">
      <c r="A1378" s="63" t="s">
        <v>1100</v>
      </c>
      <c r="B1378" s="63">
        <v>2</v>
      </c>
      <c r="C1378" s="192" t="s">
        <v>1106</v>
      </c>
      <c r="D1378" s="63" t="s">
        <v>1104</v>
      </c>
      <c r="E1378" s="63">
        <v>4324</v>
      </c>
      <c r="F1378" s="63">
        <v>46</v>
      </c>
      <c r="G1378" s="63">
        <v>6356</v>
      </c>
      <c r="H1378" s="63">
        <v>85</v>
      </c>
    </row>
    <row r="1379" spans="1:8" ht="14.25">
      <c r="A1379" s="63" t="s">
        <v>1100</v>
      </c>
      <c r="B1379" s="63">
        <v>2</v>
      </c>
      <c r="C1379" s="192" t="s">
        <v>1106</v>
      </c>
      <c r="D1379" s="63" t="s">
        <v>1104</v>
      </c>
      <c r="E1379" s="63">
        <v>4512</v>
      </c>
      <c r="F1379" s="63">
        <v>24</v>
      </c>
      <c r="G1379" s="63">
        <v>3678</v>
      </c>
      <c r="H1379" s="63">
        <v>30</v>
      </c>
    </row>
    <row r="1380" spans="1:8" ht="14.25">
      <c r="A1380" s="63" t="s">
        <v>1100</v>
      </c>
      <c r="B1380" s="63">
        <v>2</v>
      </c>
      <c r="C1380" s="192" t="s">
        <v>1106</v>
      </c>
      <c r="D1380" s="63" t="s">
        <v>1104</v>
      </c>
      <c r="E1380" s="63">
        <v>5452</v>
      </c>
      <c r="F1380" s="63">
        <v>29</v>
      </c>
      <c r="G1380" s="63">
        <v>4394</v>
      </c>
      <c r="H1380" s="63">
        <v>78</v>
      </c>
    </row>
    <row r="1381" spans="1:8" ht="14.25">
      <c r="A1381" s="63" t="s">
        <v>1100</v>
      </c>
      <c r="B1381" s="63">
        <v>2</v>
      </c>
      <c r="C1381" s="192" t="s">
        <v>1106</v>
      </c>
      <c r="D1381" s="63" t="s">
        <v>1104</v>
      </c>
      <c r="E1381" s="63">
        <v>6016</v>
      </c>
      <c r="F1381" s="63">
        <v>32</v>
      </c>
      <c r="G1381" s="63">
        <v>3950</v>
      </c>
      <c r="H1381" s="63">
        <v>47</v>
      </c>
    </row>
    <row r="1382" spans="1:8" ht="14.25">
      <c r="A1382" s="63" t="s">
        <v>1100</v>
      </c>
      <c r="B1382" s="63">
        <v>2</v>
      </c>
      <c r="C1382" s="192" t="s">
        <v>1106</v>
      </c>
      <c r="D1382" s="63" t="s">
        <v>1104</v>
      </c>
      <c r="E1382" s="63">
        <v>10716</v>
      </c>
      <c r="F1382" s="63">
        <v>57</v>
      </c>
      <c r="G1382" s="63">
        <v>9573</v>
      </c>
      <c r="H1382" s="63">
        <v>202</v>
      </c>
    </row>
    <row r="1383" spans="1:8" ht="14.25">
      <c r="A1383" s="63" t="s">
        <v>1100</v>
      </c>
      <c r="B1383" s="63">
        <v>2</v>
      </c>
      <c r="C1383" s="192" t="s">
        <v>1106</v>
      </c>
      <c r="D1383" s="63" t="s">
        <v>1104</v>
      </c>
      <c r="E1383" s="63">
        <v>11468</v>
      </c>
      <c r="F1383" s="63">
        <v>61</v>
      </c>
      <c r="G1383" s="63">
        <v>6920</v>
      </c>
      <c r="H1383" s="63">
        <v>114</v>
      </c>
    </row>
    <row r="1384" spans="1:8" ht="14.25">
      <c r="A1384" s="63" t="s">
        <v>1100</v>
      </c>
      <c r="B1384" s="63">
        <v>2</v>
      </c>
      <c r="C1384" s="192" t="s">
        <v>1106</v>
      </c>
      <c r="D1384" s="63" t="s">
        <v>1104</v>
      </c>
      <c r="E1384" s="63">
        <v>12220</v>
      </c>
      <c r="F1384" s="63">
        <v>65</v>
      </c>
      <c r="G1384" s="63">
        <v>10361</v>
      </c>
      <c r="H1384" s="63">
        <v>172</v>
      </c>
    </row>
    <row r="1385" spans="1:8" ht="14.25">
      <c r="A1385" s="63" t="s">
        <v>1100</v>
      </c>
      <c r="B1385" s="63">
        <v>2</v>
      </c>
      <c r="C1385" s="192" t="s">
        <v>1106</v>
      </c>
      <c r="D1385" s="63" t="s">
        <v>1104</v>
      </c>
      <c r="E1385" s="63">
        <v>13160</v>
      </c>
      <c r="F1385" s="63">
        <v>140</v>
      </c>
      <c r="G1385" s="63">
        <v>20873</v>
      </c>
      <c r="H1385" s="63">
        <v>288</v>
      </c>
    </row>
    <row r="1386" spans="1:8" ht="14.25">
      <c r="A1386" s="63" t="s">
        <v>1100</v>
      </c>
      <c r="B1386" s="63">
        <v>2</v>
      </c>
      <c r="C1386" s="192" t="s">
        <v>1106</v>
      </c>
      <c r="D1386" s="63" t="s">
        <v>1104</v>
      </c>
      <c r="E1386" s="63">
        <v>14100</v>
      </c>
      <c r="F1386" s="63">
        <v>151</v>
      </c>
      <c r="G1386" s="63">
        <v>13825</v>
      </c>
      <c r="H1386" s="63">
        <v>101</v>
      </c>
    </row>
    <row r="1387" spans="1:8" ht="14.25">
      <c r="A1387" s="63" t="s">
        <v>1100</v>
      </c>
      <c r="B1387" s="63">
        <v>2</v>
      </c>
      <c r="C1387" s="192" t="s">
        <v>1106</v>
      </c>
      <c r="D1387" s="63" t="s">
        <v>1104</v>
      </c>
      <c r="E1387" s="63">
        <v>14664</v>
      </c>
      <c r="F1387" s="63">
        <v>78</v>
      </c>
      <c r="G1387" s="63">
        <v>13604</v>
      </c>
      <c r="H1387" s="63">
        <v>262</v>
      </c>
    </row>
    <row r="1388" spans="1:8" ht="14.25">
      <c r="A1388" s="63" t="s">
        <v>1100</v>
      </c>
      <c r="B1388" s="63">
        <v>2</v>
      </c>
      <c r="C1388" s="192" t="s">
        <v>1106</v>
      </c>
      <c r="D1388" s="63" t="s">
        <v>1104</v>
      </c>
      <c r="E1388" s="63">
        <v>15980</v>
      </c>
      <c r="F1388" s="63">
        <v>85</v>
      </c>
      <c r="G1388" s="63">
        <v>12666</v>
      </c>
      <c r="H1388" s="63">
        <v>180</v>
      </c>
    </row>
    <row r="1389" spans="1:8" ht="14.25">
      <c r="A1389" s="63" t="s">
        <v>1100</v>
      </c>
      <c r="B1389" s="63">
        <v>2</v>
      </c>
      <c r="C1389" s="192" t="s">
        <v>1106</v>
      </c>
      <c r="D1389" s="63" t="s">
        <v>1104</v>
      </c>
      <c r="E1389" s="63">
        <v>16356</v>
      </c>
      <c r="F1389" s="63">
        <v>87</v>
      </c>
      <c r="G1389" s="63">
        <v>10571</v>
      </c>
      <c r="H1389" s="63">
        <v>172</v>
      </c>
    </row>
    <row r="1390" spans="1:8" ht="14.25">
      <c r="A1390" s="63" t="s">
        <v>1100</v>
      </c>
      <c r="B1390" s="63">
        <v>2</v>
      </c>
      <c r="C1390" s="192" t="s">
        <v>1106</v>
      </c>
      <c r="D1390" s="63" t="s">
        <v>1104</v>
      </c>
      <c r="E1390" s="63">
        <v>16544</v>
      </c>
      <c r="F1390" s="63">
        <v>88</v>
      </c>
      <c r="G1390" s="63">
        <v>10915</v>
      </c>
      <c r="H1390" s="63">
        <v>114</v>
      </c>
    </row>
    <row r="1391" spans="1:8" ht="14.25">
      <c r="A1391" s="63" t="s">
        <v>1100</v>
      </c>
      <c r="B1391" s="63">
        <v>2</v>
      </c>
      <c r="C1391" s="192" t="s">
        <v>1106</v>
      </c>
      <c r="D1391" s="63" t="s">
        <v>1104</v>
      </c>
      <c r="E1391" s="63">
        <v>16732</v>
      </c>
      <c r="F1391" s="63">
        <v>89</v>
      </c>
      <c r="G1391" s="63">
        <v>10114</v>
      </c>
      <c r="H1391" s="63">
        <v>125</v>
      </c>
    </row>
    <row r="1392" spans="1:8" ht="14.25">
      <c r="A1392" s="63" t="s">
        <v>1100</v>
      </c>
      <c r="B1392" s="63">
        <v>2</v>
      </c>
      <c r="C1392" s="192" t="s">
        <v>1106</v>
      </c>
      <c r="D1392" s="63" t="s">
        <v>1104</v>
      </c>
      <c r="E1392" s="63">
        <v>17296</v>
      </c>
      <c r="F1392" s="63">
        <v>185</v>
      </c>
      <c r="G1392" s="63">
        <v>25043</v>
      </c>
      <c r="H1392" s="63">
        <v>245</v>
      </c>
    </row>
    <row r="1393" spans="1:8" ht="14.25">
      <c r="A1393" s="63" t="s">
        <v>1100</v>
      </c>
      <c r="B1393" s="63">
        <v>2</v>
      </c>
      <c r="C1393" s="192" t="s">
        <v>1106</v>
      </c>
      <c r="D1393" s="63" t="s">
        <v>1104</v>
      </c>
      <c r="E1393" s="63">
        <v>17672</v>
      </c>
      <c r="F1393" s="63">
        <v>94</v>
      </c>
      <c r="G1393" s="63">
        <v>16172</v>
      </c>
      <c r="H1393" s="63">
        <v>249</v>
      </c>
    </row>
    <row r="1394" spans="1:8" ht="14.25">
      <c r="A1394" s="63" t="s">
        <v>1100</v>
      </c>
      <c r="B1394" s="63">
        <v>2</v>
      </c>
      <c r="C1394" s="192" t="s">
        <v>1106</v>
      </c>
      <c r="D1394" s="63" t="s">
        <v>1104</v>
      </c>
      <c r="E1394" s="63">
        <v>19588</v>
      </c>
      <c r="F1394" s="63">
        <v>107</v>
      </c>
      <c r="G1394" s="63">
        <v>16612</v>
      </c>
      <c r="H1394" s="63">
        <v>154</v>
      </c>
    </row>
    <row r="1395" spans="1:8" ht="14.25">
      <c r="A1395" s="63" t="s">
        <v>1100</v>
      </c>
      <c r="B1395" s="63">
        <v>2</v>
      </c>
      <c r="C1395" s="192" t="s">
        <v>1106</v>
      </c>
      <c r="D1395" s="63" t="s">
        <v>1104</v>
      </c>
      <c r="E1395" s="63">
        <v>19739</v>
      </c>
      <c r="F1395" s="63">
        <v>108</v>
      </c>
      <c r="G1395" s="63">
        <v>15163</v>
      </c>
      <c r="H1395" s="63">
        <v>148</v>
      </c>
    </row>
    <row r="1396" spans="1:8" ht="14.25">
      <c r="A1396" s="63" t="s">
        <v>1100</v>
      </c>
      <c r="B1396" s="63">
        <v>2</v>
      </c>
      <c r="C1396" s="192" t="s">
        <v>1106</v>
      </c>
      <c r="D1396" s="63" t="s">
        <v>1104</v>
      </c>
      <c r="E1396" s="63">
        <v>20109</v>
      </c>
      <c r="F1396" s="63">
        <v>216</v>
      </c>
      <c r="G1396" s="63">
        <v>38116</v>
      </c>
      <c r="H1396" s="63">
        <v>486</v>
      </c>
    </row>
    <row r="1397" spans="1:8" ht="14.25">
      <c r="A1397" s="63" t="s">
        <v>1100</v>
      </c>
      <c r="B1397" s="63">
        <v>2</v>
      </c>
      <c r="C1397" s="192" t="s">
        <v>1106</v>
      </c>
      <c r="D1397" s="63" t="s">
        <v>1104</v>
      </c>
      <c r="E1397" s="63">
        <v>20304</v>
      </c>
      <c r="F1397" s="63">
        <v>108</v>
      </c>
      <c r="G1397" s="63">
        <v>18796</v>
      </c>
      <c r="H1397" s="63">
        <v>277</v>
      </c>
    </row>
    <row r="1398" spans="1:8" ht="14.25">
      <c r="A1398" s="63" t="s">
        <v>1100</v>
      </c>
      <c r="B1398" s="63">
        <v>2</v>
      </c>
      <c r="C1398" s="192" t="s">
        <v>1106</v>
      </c>
      <c r="D1398" s="63" t="s">
        <v>1104</v>
      </c>
      <c r="E1398" s="63">
        <v>22234</v>
      </c>
      <c r="F1398" s="63">
        <v>122</v>
      </c>
      <c r="G1398" s="63">
        <v>17789</v>
      </c>
      <c r="H1398" s="63">
        <v>188</v>
      </c>
    </row>
    <row r="1399" spans="1:8" ht="14.25">
      <c r="A1399" s="63" t="s">
        <v>1100</v>
      </c>
      <c r="B1399" s="63">
        <v>2</v>
      </c>
      <c r="C1399" s="192" t="s">
        <v>1106</v>
      </c>
      <c r="D1399" s="63" t="s">
        <v>1104</v>
      </c>
      <c r="E1399" s="63">
        <v>22467</v>
      </c>
      <c r="F1399" s="63">
        <v>123</v>
      </c>
      <c r="G1399" s="63">
        <v>19800</v>
      </c>
      <c r="H1399" s="63">
        <v>287</v>
      </c>
    </row>
    <row r="1400" spans="1:8" ht="14.25">
      <c r="A1400" s="63" t="s">
        <v>1100</v>
      </c>
      <c r="B1400" s="63">
        <v>2</v>
      </c>
      <c r="C1400" s="192" t="s">
        <v>1106</v>
      </c>
      <c r="D1400" s="63" t="s">
        <v>1104</v>
      </c>
      <c r="E1400" s="63">
        <v>22500</v>
      </c>
      <c r="F1400" s="63">
        <v>123</v>
      </c>
      <c r="G1400" s="63">
        <v>19088</v>
      </c>
      <c r="H1400" s="63">
        <v>186</v>
      </c>
    </row>
    <row r="1401" spans="1:8" ht="14.25">
      <c r="A1401" s="63" t="s">
        <v>1100</v>
      </c>
      <c r="B1401" s="63">
        <v>2</v>
      </c>
      <c r="C1401" s="192" t="s">
        <v>1106</v>
      </c>
      <c r="D1401" s="63" t="s">
        <v>1104</v>
      </c>
      <c r="E1401" s="63">
        <v>22630</v>
      </c>
      <c r="F1401" s="63">
        <v>124</v>
      </c>
      <c r="G1401" s="63">
        <v>17495</v>
      </c>
      <c r="H1401" s="63">
        <v>249</v>
      </c>
    </row>
    <row r="1402" spans="1:8" ht="14.25">
      <c r="A1402" s="63" t="s">
        <v>1100</v>
      </c>
      <c r="B1402" s="63">
        <v>2</v>
      </c>
      <c r="C1402" s="192" t="s">
        <v>1106</v>
      </c>
      <c r="D1402" s="63" t="s">
        <v>1107</v>
      </c>
      <c r="E1402" s="63">
        <v>384</v>
      </c>
      <c r="F1402" s="63">
        <v>2</v>
      </c>
      <c r="G1402" s="63">
        <v>766</v>
      </c>
      <c r="H1402" s="63">
        <v>33</v>
      </c>
    </row>
    <row r="1403" spans="1:8" ht="14.25">
      <c r="A1403" s="63" t="s">
        <v>1100</v>
      </c>
      <c r="B1403" s="63">
        <v>4</v>
      </c>
      <c r="C1403" s="192" t="s">
        <v>1108</v>
      </c>
      <c r="D1403" s="63" t="s">
        <v>1102</v>
      </c>
      <c r="E1403" s="63">
        <v>266</v>
      </c>
      <c r="F1403" s="63">
        <v>1</v>
      </c>
      <c r="G1403" s="63">
        <v>240</v>
      </c>
      <c r="H1403" s="63">
        <v>0</v>
      </c>
    </row>
    <row r="1404" spans="1:8" ht="14.25">
      <c r="A1404" s="63" t="s">
        <v>1100</v>
      </c>
      <c r="B1404" s="63">
        <v>4</v>
      </c>
      <c r="C1404" s="192" t="s">
        <v>1108</v>
      </c>
      <c r="D1404" s="63" t="s">
        <v>1102</v>
      </c>
      <c r="E1404" s="63">
        <v>276</v>
      </c>
      <c r="F1404" s="63">
        <v>3</v>
      </c>
      <c r="G1404" s="63">
        <v>372</v>
      </c>
      <c r="H1404" s="63">
        <v>6</v>
      </c>
    </row>
    <row r="1405" spans="1:8" ht="14.25">
      <c r="A1405" s="63" t="s">
        <v>1100</v>
      </c>
      <c r="B1405" s="63">
        <v>4</v>
      </c>
      <c r="C1405" s="192" t="s">
        <v>1108</v>
      </c>
      <c r="D1405" s="63" t="s">
        <v>1102</v>
      </c>
      <c r="E1405" s="63">
        <v>542</v>
      </c>
      <c r="F1405" s="63">
        <v>2</v>
      </c>
      <c r="G1405" s="63">
        <v>441</v>
      </c>
      <c r="H1405" s="63">
        <v>11</v>
      </c>
    </row>
    <row r="1406" spans="1:8" ht="14.25">
      <c r="A1406" s="63" t="s">
        <v>1100</v>
      </c>
      <c r="B1406" s="63">
        <v>4</v>
      </c>
      <c r="C1406" s="192" t="s">
        <v>1108</v>
      </c>
      <c r="D1406" s="63" t="s">
        <v>1102</v>
      </c>
      <c r="E1406" s="63">
        <v>552</v>
      </c>
      <c r="F1406" s="63">
        <v>4</v>
      </c>
      <c r="G1406" s="63">
        <v>884</v>
      </c>
      <c r="H1406" s="63">
        <v>11</v>
      </c>
    </row>
    <row r="1407" spans="1:8" ht="14.25">
      <c r="A1407" s="63" t="s">
        <v>1100</v>
      </c>
      <c r="B1407" s="63">
        <v>4</v>
      </c>
      <c r="C1407" s="192" t="s">
        <v>1108</v>
      </c>
      <c r="D1407" s="63" t="s">
        <v>1102</v>
      </c>
      <c r="E1407" s="63">
        <v>808</v>
      </c>
      <c r="F1407" s="63">
        <v>6</v>
      </c>
      <c r="G1407" s="63">
        <v>1412</v>
      </c>
      <c r="H1407" s="63">
        <v>12</v>
      </c>
    </row>
    <row r="1408" spans="1:8" ht="14.25">
      <c r="A1408" s="63" t="s">
        <v>1100</v>
      </c>
      <c r="B1408" s="63">
        <v>4</v>
      </c>
      <c r="C1408" s="192" t="s">
        <v>1108</v>
      </c>
      <c r="D1408" s="63" t="s">
        <v>1102</v>
      </c>
      <c r="E1408" s="63">
        <v>1064</v>
      </c>
      <c r="F1408" s="63">
        <v>4</v>
      </c>
      <c r="G1408" s="63">
        <v>712</v>
      </c>
      <c r="H1408" s="63">
        <v>14</v>
      </c>
    </row>
    <row r="1409" spans="1:8" ht="14.25">
      <c r="A1409" s="63" t="s">
        <v>1100</v>
      </c>
      <c r="B1409" s="63">
        <v>4</v>
      </c>
      <c r="C1409" s="192" t="s">
        <v>1108</v>
      </c>
      <c r="D1409" s="63" t="s">
        <v>1102</v>
      </c>
      <c r="E1409" s="63">
        <v>1084</v>
      </c>
      <c r="F1409" s="63">
        <v>4</v>
      </c>
      <c r="G1409" s="63">
        <v>804</v>
      </c>
      <c r="H1409" s="63">
        <v>12</v>
      </c>
    </row>
    <row r="1410" spans="1:8" ht="14.25">
      <c r="A1410" s="63" t="s">
        <v>1100</v>
      </c>
      <c r="B1410" s="63">
        <v>4</v>
      </c>
      <c r="C1410" s="192" t="s">
        <v>1108</v>
      </c>
      <c r="D1410" s="63" t="s">
        <v>1102</v>
      </c>
      <c r="E1410" s="63">
        <v>1104</v>
      </c>
      <c r="F1410" s="63">
        <v>4</v>
      </c>
      <c r="G1410" s="63">
        <v>486</v>
      </c>
      <c r="H1410" s="63">
        <v>4</v>
      </c>
    </row>
    <row r="1411" spans="1:8" ht="14.25">
      <c r="A1411" s="63" t="s">
        <v>1100</v>
      </c>
      <c r="B1411" s="63">
        <v>4</v>
      </c>
      <c r="C1411" s="192" t="s">
        <v>1108</v>
      </c>
      <c r="D1411" s="63" t="s">
        <v>1102</v>
      </c>
      <c r="E1411" s="63">
        <v>2434</v>
      </c>
      <c r="F1411" s="63">
        <v>18</v>
      </c>
      <c r="G1411" s="63">
        <v>3594</v>
      </c>
      <c r="H1411" s="63">
        <v>28</v>
      </c>
    </row>
    <row r="1412" spans="1:8" ht="14.25">
      <c r="A1412" s="63" t="s">
        <v>1100</v>
      </c>
      <c r="B1412" s="63">
        <v>4</v>
      </c>
      <c r="C1412" s="192" t="s">
        <v>1108</v>
      </c>
      <c r="D1412" s="63" t="s">
        <v>1102</v>
      </c>
      <c r="E1412" s="63">
        <v>6870</v>
      </c>
      <c r="F1412" s="63">
        <v>25</v>
      </c>
      <c r="G1412" s="63">
        <v>4004</v>
      </c>
      <c r="H1412" s="63">
        <v>74</v>
      </c>
    </row>
    <row r="1413" spans="1:8" ht="14.25">
      <c r="A1413" s="63" t="s">
        <v>1100</v>
      </c>
      <c r="B1413" s="63">
        <v>4</v>
      </c>
      <c r="C1413" s="192" t="s">
        <v>1108</v>
      </c>
      <c r="D1413" s="63" t="s">
        <v>1102</v>
      </c>
      <c r="E1413" s="63">
        <v>7016</v>
      </c>
      <c r="F1413" s="63">
        <v>26</v>
      </c>
      <c r="G1413" s="63">
        <v>4075</v>
      </c>
      <c r="H1413" s="63">
        <v>34</v>
      </c>
    </row>
    <row r="1414" spans="1:8" ht="14.25">
      <c r="A1414" s="63" t="s">
        <v>1100</v>
      </c>
      <c r="B1414" s="63">
        <v>4</v>
      </c>
      <c r="C1414" s="192" t="s">
        <v>1108</v>
      </c>
      <c r="D1414" s="63" t="s">
        <v>1102</v>
      </c>
      <c r="E1414" s="63">
        <v>7182</v>
      </c>
      <c r="F1414" s="63">
        <v>27</v>
      </c>
      <c r="G1414" s="63">
        <v>5528</v>
      </c>
      <c r="H1414" s="63">
        <v>82</v>
      </c>
    </row>
    <row r="1415" spans="1:8" ht="14.25">
      <c r="A1415" s="63" t="s">
        <v>1100</v>
      </c>
      <c r="B1415" s="63">
        <v>4</v>
      </c>
      <c r="C1415" s="192" t="s">
        <v>1108</v>
      </c>
      <c r="D1415" s="63" t="s">
        <v>1102</v>
      </c>
      <c r="E1415" s="63">
        <v>7262</v>
      </c>
      <c r="F1415" s="63">
        <v>27</v>
      </c>
      <c r="G1415" s="63">
        <v>4972</v>
      </c>
      <c r="H1415" s="63">
        <v>72</v>
      </c>
    </row>
    <row r="1416" spans="1:8" ht="14.25">
      <c r="A1416" s="63" t="s">
        <v>1100</v>
      </c>
      <c r="B1416" s="63">
        <v>4</v>
      </c>
      <c r="C1416" s="192" t="s">
        <v>1108</v>
      </c>
      <c r="D1416" s="63" t="s">
        <v>1102</v>
      </c>
      <c r="E1416" s="63">
        <v>7282</v>
      </c>
      <c r="F1416" s="63">
        <v>27</v>
      </c>
      <c r="G1416" s="63">
        <v>6143</v>
      </c>
      <c r="H1416" s="63">
        <v>86</v>
      </c>
    </row>
    <row r="1417" spans="1:8" ht="14.25">
      <c r="A1417" s="63" t="s">
        <v>1100</v>
      </c>
      <c r="B1417" s="63">
        <v>4</v>
      </c>
      <c r="C1417" s="192" t="s">
        <v>1108</v>
      </c>
      <c r="D1417" s="63" t="s">
        <v>1102</v>
      </c>
      <c r="E1417" s="63">
        <v>7698</v>
      </c>
      <c r="F1417" s="63">
        <v>28</v>
      </c>
      <c r="G1417" s="63">
        <v>6208</v>
      </c>
      <c r="H1417" s="63">
        <v>114</v>
      </c>
    </row>
    <row r="1418" spans="1:8" ht="14.25">
      <c r="A1418" s="63" t="s">
        <v>1100</v>
      </c>
      <c r="B1418" s="63">
        <v>4</v>
      </c>
      <c r="C1418" s="192" t="s">
        <v>1108</v>
      </c>
      <c r="D1418" s="63" t="s">
        <v>1102</v>
      </c>
      <c r="E1418" s="63">
        <v>7764</v>
      </c>
      <c r="F1418" s="63">
        <v>58</v>
      </c>
      <c r="G1418" s="63">
        <v>13779</v>
      </c>
      <c r="H1418" s="63">
        <v>172</v>
      </c>
    </row>
    <row r="1419" spans="1:8" ht="14.25">
      <c r="A1419" s="63" t="s">
        <v>1100</v>
      </c>
      <c r="B1419" s="63">
        <v>4</v>
      </c>
      <c r="C1419" s="192" t="s">
        <v>1108</v>
      </c>
      <c r="D1419" s="63" t="s">
        <v>1102</v>
      </c>
      <c r="E1419" s="63">
        <v>7774</v>
      </c>
      <c r="F1419" s="63">
        <v>29</v>
      </c>
      <c r="G1419" s="63">
        <v>4228</v>
      </c>
      <c r="H1419" s="63">
        <v>22</v>
      </c>
    </row>
    <row r="1420" spans="1:8" ht="14.25">
      <c r="A1420" s="63" t="s">
        <v>1100</v>
      </c>
      <c r="B1420" s="63">
        <v>4</v>
      </c>
      <c r="C1420" s="192" t="s">
        <v>1108</v>
      </c>
      <c r="D1420" s="63" t="s">
        <v>1102</v>
      </c>
      <c r="E1420" s="63">
        <v>8040</v>
      </c>
      <c r="F1420" s="63">
        <v>30</v>
      </c>
      <c r="G1420" s="63">
        <v>6980</v>
      </c>
      <c r="H1420" s="63">
        <v>44</v>
      </c>
    </row>
    <row r="1421" spans="1:8" ht="14.25">
      <c r="A1421" s="63" t="s">
        <v>1100</v>
      </c>
      <c r="B1421" s="63">
        <v>4</v>
      </c>
      <c r="C1421" s="192" t="s">
        <v>1108</v>
      </c>
      <c r="D1421" s="63" t="s">
        <v>1102</v>
      </c>
      <c r="E1421" s="63">
        <v>8090</v>
      </c>
      <c r="F1421" s="63">
        <v>30</v>
      </c>
      <c r="G1421" s="63">
        <v>4165</v>
      </c>
      <c r="H1421" s="63">
        <v>25</v>
      </c>
    </row>
    <row r="1422" spans="1:8" ht="14.25">
      <c r="A1422" s="63" t="s">
        <v>1100</v>
      </c>
      <c r="B1422" s="63">
        <v>4</v>
      </c>
      <c r="C1422" s="192" t="s">
        <v>1108</v>
      </c>
      <c r="D1422" s="63" t="s">
        <v>1102</v>
      </c>
      <c r="E1422" s="63">
        <v>8266</v>
      </c>
      <c r="F1422" s="63">
        <v>31</v>
      </c>
      <c r="G1422" s="63">
        <v>7597</v>
      </c>
      <c r="H1422" s="63">
        <v>113</v>
      </c>
    </row>
    <row r="1423" spans="1:8" ht="14.25">
      <c r="A1423" s="63" t="s">
        <v>1100</v>
      </c>
      <c r="B1423" s="63">
        <v>4</v>
      </c>
      <c r="C1423" s="192" t="s">
        <v>1108</v>
      </c>
      <c r="D1423" s="63" t="s">
        <v>1102</v>
      </c>
      <c r="E1423" s="63">
        <v>8326</v>
      </c>
      <c r="F1423" s="63">
        <v>31</v>
      </c>
      <c r="G1423" s="63">
        <v>7986</v>
      </c>
      <c r="H1423" s="63">
        <v>176</v>
      </c>
    </row>
    <row r="1424" spans="1:8" ht="14.25">
      <c r="A1424" s="63" t="s">
        <v>1100</v>
      </c>
      <c r="B1424" s="63">
        <v>4</v>
      </c>
      <c r="C1424" s="192" t="s">
        <v>1108</v>
      </c>
      <c r="D1424" s="63" t="s">
        <v>1102</v>
      </c>
      <c r="E1424" s="63">
        <v>8366</v>
      </c>
      <c r="F1424" s="63">
        <v>31</v>
      </c>
      <c r="G1424" s="63">
        <v>5804</v>
      </c>
      <c r="H1424" s="63">
        <v>45</v>
      </c>
    </row>
    <row r="1425" spans="1:8" ht="14.25">
      <c r="A1425" s="63" t="s">
        <v>1100</v>
      </c>
      <c r="B1425" s="63">
        <v>4</v>
      </c>
      <c r="C1425" s="192" t="s">
        <v>1108</v>
      </c>
      <c r="D1425" s="63" t="s">
        <v>1104</v>
      </c>
      <c r="E1425" s="63">
        <v>149</v>
      </c>
      <c r="F1425" s="63">
        <v>8</v>
      </c>
      <c r="G1425" s="63">
        <v>955</v>
      </c>
      <c r="H1425" s="63">
        <v>14</v>
      </c>
    </row>
    <row r="1426" spans="1:8" ht="14.25">
      <c r="A1426" s="63" t="s">
        <v>1100</v>
      </c>
      <c r="B1426" s="63">
        <v>4</v>
      </c>
      <c r="C1426" s="192" t="s">
        <v>1108</v>
      </c>
      <c r="D1426" s="63" t="s">
        <v>1104</v>
      </c>
      <c r="E1426" s="63">
        <v>162</v>
      </c>
      <c r="F1426" s="63">
        <v>2</v>
      </c>
      <c r="G1426" s="63">
        <v>233</v>
      </c>
      <c r="H1426" s="63">
        <v>0</v>
      </c>
    </row>
    <row r="1427" spans="1:8" ht="14.25">
      <c r="A1427" s="63" t="s">
        <v>1100</v>
      </c>
      <c r="B1427" s="63">
        <v>4</v>
      </c>
      <c r="C1427" s="192" t="s">
        <v>1108</v>
      </c>
      <c r="D1427" s="63" t="s">
        <v>1104</v>
      </c>
      <c r="E1427" s="63">
        <v>188</v>
      </c>
      <c r="F1427" s="63">
        <v>13</v>
      </c>
      <c r="G1427" s="63">
        <v>1754</v>
      </c>
      <c r="H1427" s="63">
        <v>22</v>
      </c>
    </row>
    <row r="1428" spans="1:8" ht="14.25">
      <c r="A1428" s="63" t="s">
        <v>1100</v>
      </c>
      <c r="B1428" s="63">
        <v>4</v>
      </c>
      <c r="C1428" s="192" t="s">
        <v>1108</v>
      </c>
      <c r="D1428" s="63" t="s">
        <v>1104</v>
      </c>
      <c r="E1428" s="63">
        <v>298</v>
      </c>
      <c r="F1428" s="63">
        <v>4</v>
      </c>
      <c r="G1428" s="63">
        <v>553</v>
      </c>
      <c r="H1428" s="63">
        <v>7</v>
      </c>
    </row>
    <row r="1429" spans="1:8" ht="14.25">
      <c r="A1429" s="63" t="s">
        <v>1100</v>
      </c>
      <c r="B1429" s="63">
        <v>4</v>
      </c>
      <c r="C1429" s="192" t="s">
        <v>1108</v>
      </c>
      <c r="D1429" s="63" t="s">
        <v>1104</v>
      </c>
      <c r="E1429" s="63">
        <v>324</v>
      </c>
      <c r="F1429" s="63">
        <v>4</v>
      </c>
      <c r="G1429" s="63">
        <v>489</v>
      </c>
      <c r="H1429" s="63">
        <v>9</v>
      </c>
    </row>
    <row r="1430" spans="1:8" ht="14.25">
      <c r="A1430" s="63" t="s">
        <v>1100</v>
      </c>
      <c r="B1430" s="63">
        <v>4</v>
      </c>
      <c r="C1430" s="192" t="s">
        <v>1108</v>
      </c>
      <c r="D1430" s="63" t="s">
        <v>1104</v>
      </c>
      <c r="E1430" s="63">
        <v>337</v>
      </c>
      <c r="F1430" s="63">
        <v>2</v>
      </c>
      <c r="G1430" s="63">
        <v>232</v>
      </c>
      <c r="H1430" s="63">
        <v>1</v>
      </c>
    </row>
    <row r="1431" spans="1:8" ht="14.25">
      <c r="A1431" s="63" t="s">
        <v>1100</v>
      </c>
      <c r="B1431" s="63">
        <v>4</v>
      </c>
      <c r="C1431" s="192" t="s">
        <v>1108</v>
      </c>
      <c r="D1431" s="63" t="s">
        <v>1104</v>
      </c>
      <c r="E1431" s="63">
        <v>376</v>
      </c>
      <c r="F1431" s="63">
        <v>10</v>
      </c>
      <c r="G1431" s="63">
        <v>1589</v>
      </c>
      <c r="H1431" s="63">
        <v>15</v>
      </c>
    </row>
    <row r="1432" spans="1:8" ht="14.25">
      <c r="A1432" s="63" t="s">
        <v>1100</v>
      </c>
      <c r="B1432" s="63">
        <v>4</v>
      </c>
      <c r="C1432" s="192" t="s">
        <v>1108</v>
      </c>
      <c r="D1432" s="63" t="s">
        <v>1104</v>
      </c>
      <c r="E1432" s="63">
        <v>447</v>
      </c>
      <c r="F1432" s="63">
        <v>6</v>
      </c>
      <c r="G1432" s="63">
        <v>856</v>
      </c>
      <c r="H1432" s="63">
        <v>8</v>
      </c>
    </row>
    <row r="1433" spans="1:8" ht="14.25">
      <c r="A1433" s="63" t="s">
        <v>1100</v>
      </c>
      <c r="B1433" s="63">
        <v>4</v>
      </c>
      <c r="C1433" s="192" t="s">
        <v>1108</v>
      </c>
      <c r="D1433" s="63" t="s">
        <v>1104</v>
      </c>
      <c r="E1433" s="63">
        <v>564</v>
      </c>
      <c r="F1433" s="63">
        <v>3</v>
      </c>
      <c r="G1433" s="63">
        <v>474</v>
      </c>
      <c r="H1433" s="63">
        <v>3</v>
      </c>
    </row>
    <row r="1434" spans="1:8" ht="14.25">
      <c r="A1434" s="63" t="s">
        <v>1100</v>
      </c>
      <c r="B1434" s="63">
        <v>4</v>
      </c>
      <c r="C1434" s="192" t="s">
        <v>1108</v>
      </c>
      <c r="D1434" s="63" t="s">
        <v>1104</v>
      </c>
      <c r="E1434" s="63">
        <v>596</v>
      </c>
      <c r="F1434" s="63">
        <v>4</v>
      </c>
      <c r="G1434" s="63">
        <v>532</v>
      </c>
      <c r="H1434" s="63">
        <v>4</v>
      </c>
    </row>
    <row r="1435" spans="1:8" ht="14.25">
      <c r="A1435" s="63" t="s">
        <v>1100</v>
      </c>
      <c r="B1435" s="63">
        <v>4</v>
      </c>
      <c r="C1435" s="192" t="s">
        <v>1108</v>
      </c>
      <c r="D1435" s="63" t="s">
        <v>1104</v>
      </c>
      <c r="E1435" s="63">
        <v>609</v>
      </c>
      <c r="F1435" s="63">
        <v>4</v>
      </c>
      <c r="G1435" s="63">
        <v>582</v>
      </c>
      <c r="H1435" s="63">
        <v>8</v>
      </c>
    </row>
    <row r="1436" spans="1:8" ht="14.25">
      <c r="A1436" s="63" t="s">
        <v>1100</v>
      </c>
      <c r="B1436" s="63">
        <v>4</v>
      </c>
      <c r="C1436" s="192" t="s">
        <v>1108</v>
      </c>
      <c r="D1436" s="63" t="s">
        <v>1104</v>
      </c>
      <c r="E1436" s="63">
        <v>752</v>
      </c>
      <c r="F1436" s="63">
        <v>4</v>
      </c>
      <c r="G1436" s="63">
        <v>581</v>
      </c>
      <c r="H1436" s="63">
        <v>2</v>
      </c>
    </row>
    <row r="1437" spans="1:8" ht="14.25">
      <c r="A1437" s="63" t="s">
        <v>1100</v>
      </c>
      <c r="B1437" s="63">
        <v>4</v>
      </c>
      <c r="C1437" s="192" t="s">
        <v>1108</v>
      </c>
      <c r="D1437" s="63" t="s">
        <v>1104</v>
      </c>
      <c r="E1437" s="63">
        <v>894</v>
      </c>
      <c r="F1437" s="63">
        <v>12</v>
      </c>
      <c r="G1437" s="63">
        <v>1690</v>
      </c>
      <c r="H1437" s="63">
        <v>20</v>
      </c>
    </row>
    <row r="1438" spans="1:8" ht="14.25">
      <c r="A1438" s="63" t="s">
        <v>1100</v>
      </c>
      <c r="B1438" s="63">
        <v>4</v>
      </c>
      <c r="C1438" s="192" t="s">
        <v>1108</v>
      </c>
      <c r="D1438" s="63" t="s">
        <v>1104</v>
      </c>
      <c r="E1438" s="63">
        <v>940</v>
      </c>
      <c r="F1438" s="63">
        <v>15</v>
      </c>
      <c r="G1438" s="63">
        <v>2272</v>
      </c>
      <c r="H1438" s="63">
        <v>25</v>
      </c>
    </row>
    <row r="1439" spans="1:8" ht="14.25">
      <c r="A1439" s="63" t="s">
        <v>1100</v>
      </c>
      <c r="B1439" s="63">
        <v>4</v>
      </c>
      <c r="C1439" s="192" t="s">
        <v>1108</v>
      </c>
      <c r="D1439" s="63" t="s">
        <v>1104</v>
      </c>
      <c r="E1439" s="63">
        <v>1128</v>
      </c>
      <c r="F1439" s="63">
        <v>6</v>
      </c>
      <c r="G1439" s="63">
        <v>844</v>
      </c>
      <c r="H1439" s="63">
        <v>1</v>
      </c>
    </row>
    <row r="1440" spans="1:8" ht="14.25">
      <c r="A1440" s="63" t="s">
        <v>1100</v>
      </c>
      <c r="B1440" s="63">
        <v>4</v>
      </c>
      <c r="C1440" s="192" t="s">
        <v>1108</v>
      </c>
      <c r="D1440" s="63" t="s">
        <v>1104</v>
      </c>
      <c r="E1440" s="63">
        <v>1678</v>
      </c>
      <c r="F1440" s="63">
        <v>11</v>
      </c>
      <c r="G1440" s="63">
        <v>1385</v>
      </c>
      <c r="H1440" s="63">
        <v>24</v>
      </c>
    </row>
    <row r="1441" spans="1:8" ht="14.25">
      <c r="A1441" s="63" t="s">
        <v>1100</v>
      </c>
      <c r="B1441" s="63">
        <v>4</v>
      </c>
      <c r="C1441" s="192" t="s">
        <v>1108</v>
      </c>
      <c r="D1441" s="63" t="s">
        <v>1104</v>
      </c>
      <c r="E1441" s="63">
        <v>1692</v>
      </c>
      <c r="F1441" s="63">
        <v>18</v>
      </c>
      <c r="G1441" s="63">
        <v>2748</v>
      </c>
      <c r="H1441" s="63">
        <v>29</v>
      </c>
    </row>
    <row r="1442" spans="1:8" ht="14.25">
      <c r="A1442" s="63" t="s">
        <v>1100</v>
      </c>
      <c r="B1442" s="63">
        <v>4</v>
      </c>
      <c r="C1442" s="192" t="s">
        <v>1108</v>
      </c>
      <c r="D1442" s="63" t="s">
        <v>1104</v>
      </c>
      <c r="E1442" s="63">
        <v>2382</v>
      </c>
      <c r="F1442" s="63">
        <v>16</v>
      </c>
      <c r="G1442" s="63">
        <v>2061</v>
      </c>
      <c r="H1442" s="63">
        <v>27</v>
      </c>
    </row>
    <row r="1443" spans="1:8" ht="14.25">
      <c r="A1443" s="63" t="s">
        <v>1100</v>
      </c>
      <c r="B1443" s="63">
        <v>4</v>
      </c>
      <c r="C1443" s="192" t="s">
        <v>1108</v>
      </c>
      <c r="D1443" s="63" t="s">
        <v>1104</v>
      </c>
      <c r="E1443" s="63">
        <v>2444</v>
      </c>
      <c r="F1443" s="63">
        <v>13</v>
      </c>
      <c r="G1443" s="63">
        <v>1907</v>
      </c>
      <c r="H1443" s="63">
        <v>19</v>
      </c>
    </row>
    <row r="1444" spans="1:8" ht="14.25">
      <c r="A1444" s="63" t="s">
        <v>1100</v>
      </c>
      <c r="B1444" s="63">
        <v>4</v>
      </c>
      <c r="C1444" s="192" t="s">
        <v>1108</v>
      </c>
      <c r="D1444" s="63" t="s">
        <v>1104</v>
      </c>
      <c r="E1444" s="63">
        <v>2680</v>
      </c>
      <c r="F1444" s="63">
        <v>18</v>
      </c>
      <c r="G1444" s="63">
        <v>2227</v>
      </c>
      <c r="H1444" s="63">
        <v>28</v>
      </c>
    </row>
    <row r="1445" spans="1:8" ht="14.25">
      <c r="A1445" s="63" t="s">
        <v>1100</v>
      </c>
      <c r="B1445" s="63">
        <v>4</v>
      </c>
      <c r="C1445" s="192" t="s">
        <v>1108</v>
      </c>
      <c r="D1445" s="63" t="s">
        <v>1104</v>
      </c>
      <c r="E1445" s="63">
        <v>2820</v>
      </c>
      <c r="F1445" s="63">
        <v>15</v>
      </c>
      <c r="G1445" s="63">
        <v>1931</v>
      </c>
      <c r="H1445" s="63">
        <v>17</v>
      </c>
    </row>
    <row r="1446" spans="1:8" ht="14.25">
      <c r="A1446" s="63" t="s">
        <v>1100</v>
      </c>
      <c r="B1446" s="63">
        <v>4</v>
      </c>
      <c r="C1446" s="192" t="s">
        <v>1108</v>
      </c>
      <c r="D1446" s="63" t="s">
        <v>1104</v>
      </c>
      <c r="E1446" s="63">
        <v>3723</v>
      </c>
      <c r="F1446" s="63">
        <v>25</v>
      </c>
      <c r="G1446" s="63">
        <v>3425</v>
      </c>
      <c r="H1446" s="63">
        <v>23</v>
      </c>
    </row>
    <row r="1447" spans="1:8" ht="14.25">
      <c r="A1447" s="63" t="s">
        <v>1100</v>
      </c>
      <c r="B1447" s="63">
        <v>4</v>
      </c>
      <c r="C1447" s="192" t="s">
        <v>1108</v>
      </c>
      <c r="D1447" s="63" t="s">
        <v>1104</v>
      </c>
      <c r="E1447" s="63">
        <v>3725</v>
      </c>
      <c r="F1447" s="63">
        <v>25</v>
      </c>
      <c r="G1447" s="63">
        <v>3314</v>
      </c>
      <c r="H1447" s="63">
        <v>76</v>
      </c>
    </row>
    <row r="1448" spans="1:8" ht="14.25">
      <c r="A1448" s="63" t="s">
        <v>1100</v>
      </c>
      <c r="B1448" s="63">
        <v>4</v>
      </c>
      <c r="C1448" s="192" t="s">
        <v>1108</v>
      </c>
      <c r="D1448" s="63" t="s">
        <v>1104</v>
      </c>
      <c r="E1448" s="63">
        <v>4023</v>
      </c>
      <c r="F1448" s="63">
        <v>27</v>
      </c>
      <c r="G1448" s="63">
        <v>3770</v>
      </c>
      <c r="H1448" s="63">
        <v>20</v>
      </c>
    </row>
    <row r="1449" spans="1:8" ht="14.25">
      <c r="A1449" s="63" t="s">
        <v>1100</v>
      </c>
      <c r="B1449" s="63">
        <v>4</v>
      </c>
      <c r="C1449" s="192" t="s">
        <v>1108</v>
      </c>
      <c r="D1449" s="63" t="s">
        <v>1104</v>
      </c>
      <c r="E1449" s="63">
        <v>4172</v>
      </c>
      <c r="F1449" s="63">
        <v>84</v>
      </c>
      <c r="G1449" s="63">
        <v>11454</v>
      </c>
      <c r="H1449" s="63">
        <v>174</v>
      </c>
    </row>
    <row r="1450" spans="1:8" ht="14.25">
      <c r="A1450" s="63" t="s">
        <v>1100</v>
      </c>
      <c r="B1450" s="63">
        <v>4</v>
      </c>
      <c r="C1450" s="192" t="s">
        <v>1108</v>
      </c>
      <c r="D1450" s="63" t="s">
        <v>1104</v>
      </c>
      <c r="E1450" s="63">
        <v>4321</v>
      </c>
      <c r="F1450" s="63">
        <v>58</v>
      </c>
      <c r="G1450" s="63">
        <v>7619</v>
      </c>
      <c r="H1450" s="63">
        <v>164</v>
      </c>
    </row>
    <row r="1451" spans="1:8" ht="14.25">
      <c r="A1451" s="63" t="s">
        <v>1100</v>
      </c>
      <c r="B1451" s="63">
        <v>4</v>
      </c>
      <c r="C1451" s="192" t="s">
        <v>1108</v>
      </c>
      <c r="D1451" s="63" t="s">
        <v>1104</v>
      </c>
      <c r="E1451" s="63">
        <v>4468</v>
      </c>
      <c r="F1451" s="63">
        <v>30</v>
      </c>
      <c r="G1451" s="63">
        <v>3343</v>
      </c>
      <c r="H1451" s="63">
        <v>20</v>
      </c>
    </row>
    <row r="1452" spans="1:8" ht="14.25">
      <c r="A1452" s="63" t="s">
        <v>1100</v>
      </c>
      <c r="B1452" s="63">
        <v>4</v>
      </c>
      <c r="C1452" s="192" t="s">
        <v>1108</v>
      </c>
      <c r="D1452" s="63" t="s">
        <v>1104</v>
      </c>
      <c r="E1452" s="63">
        <v>4619</v>
      </c>
      <c r="F1452" s="63">
        <v>31</v>
      </c>
      <c r="G1452" s="63">
        <v>4219</v>
      </c>
      <c r="H1452" s="63">
        <v>55</v>
      </c>
    </row>
    <row r="1453" spans="1:8" ht="14.25">
      <c r="A1453" s="63" t="s">
        <v>1100</v>
      </c>
      <c r="B1453" s="63">
        <v>4</v>
      </c>
      <c r="C1453" s="192" t="s">
        <v>1108</v>
      </c>
      <c r="D1453" s="63" t="s">
        <v>1104</v>
      </c>
      <c r="E1453" s="63">
        <v>7138</v>
      </c>
      <c r="F1453" s="63">
        <v>46</v>
      </c>
      <c r="G1453" s="63">
        <v>5834</v>
      </c>
      <c r="H1453" s="63">
        <v>70</v>
      </c>
    </row>
    <row r="1454" spans="1:8" ht="14.25">
      <c r="A1454" s="63" t="s">
        <v>1100</v>
      </c>
      <c r="B1454" s="63">
        <v>4</v>
      </c>
      <c r="C1454" s="192" t="s">
        <v>1108</v>
      </c>
      <c r="D1454" s="63" t="s">
        <v>1104</v>
      </c>
      <c r="E1454" s="63">
        <v>7490</v>
      </c>
      <c r="F1454" s="63">
        <v>48</v>
      </c>
      <c r="G1454" s="63">
        <v>4970</v>
      </c>
      <c r="H1454" s="63">
        <v>59</v>
      </c>
    </row>
    <row r="1455" spans="1:8" ht="14.25">
      <c r="A1455" s="63" t="s">
        <v>1100</v>
      </c>
      <c r="B1455" s="63">
        <v>4</v>
      </c>
      <c r="C1455" s="192" t="s">
        <v>1108</v>
      </c>
      <c r="D1455" s="63" t="s">
        <v>1104</v>
      </c>
      <c r="E1455" s="63">
        <v>7747</v>
      </c>
      <c r="F1455" s="63">
        <v>50</v>
      </c>
      <c r="G1455" s="63">
        <v>6621</v>
      </c>
      <c r="H1455" s="63">
        <v>93</v>
      </c>
    </row>
    <row r="1456" spans="1:8" ht="14.25">
      <c r="A1456" s="63" t="s">
        <v>1100</v>
      </c>
      <c r="B1456" s="63">
        <v>4</v>
      </c>
      <c r="C1456" s="192" t="s">
        <v>1108</v>
      </c>
      <c r="D1456" s="63" t="s">
        <v>1104</v>
      </c>
      <c r="E1456" s="63">
        <v>8836</v>
      </c>
      <c r="F1456" s="63">
        <v>47</v>
      </c>
      <c r="G1456" s="63">
        <v>6122</v>
      </c>
      <c r="H1456" s="63">
        <v>36</v>
      </c>
    </row>
    <row r="1457" spans="1:8" ht="14.25">
      <c r="A1457" s="63" t="s">
        <v>1100</v>
      </c>
      <c r="B1457" s="63">
        <v>4</v>
      </c>
      <c r="C1457" s="192" t="s">
        <v>1108</v>
      </c>
      <c r="D1457" s="63" t="s">
        <v>1104</v>
      </c>
      <c r="E1457" s="63">
        <v>9168</v>
      </c>
      <c r="F1457" s="63">
        <v>59</v>
      </c>
      <c r="G1457" s="63">
        <v>6976</v>
      </c>
      <c r="H1457" s="63">
        <v>98</v>
      </c>
    </row>
    <row r="1458" spans="1:8" ht="14.25">
      <c r="A1458" s="63" t="s">
        <v>1100</v>
      </c>
      <c r="B1458" s="63">
        <v>4</v>
      </c>
      <c r="C1458" s="192" t="s">
        <v>1108</v>
      </c>
      <c r="D1458" s="63" t="s">
        <v>1104</v>
      </c>
      <c r="E1458" s="63">
        <v>9964</v>
      </c>
      <c r="F1458" s="63">
        <v>53</v>
      </c>
      <c r="G1458" s="63">
        <v>8811</v>
      </c>
      <c r="H1458" s="63">
        <v>121</v>
      </c>
    </row>
    <row r="1459" spans="1:8" ht="14.25">
      <c r="A1459" s="63" t="s">
        <v>1100</v>
      </c>
      <c r="B1459" s="63">
        <v>4</v>
      </c>
      <c r="C1459" s="192" t="s">
        <v>1108</v>
      </c>
      <c r="D1459" s="63" t="s">
        <v>1104</v>
      </c>
      <c r="E1459" s="63">
        <v>10152</v>
      </c>
      <c r="F1459" s="63">
        <v>54</v>
      </c>
      <c r="G1459" s="63">
        <v>6217</v>
      </c>
      <c r="H1459" s="63">
        <v>90</v>
      </c>
    </row>
    <row r="1460" spans="1:8" ht="14.25">
      <c r="A1460" s="63" t="s">
        <v>1100</v>
      </c>
      <c r="B1460" s="63">
        <v>4</v>
      </c>
      <c r="C1460" s="192" t="s">
        <v>1108</v>
      </c>
      <c r="D1460" s="63" t="s">
        <v>1104</v>
      </c>
      <c r="E1460" s="63">
        <v>10340</v>
      </c>
      <c r="F1460" s="63">
        <v>55</v>
      </c>
      <c r="G1460" s="63">
        <v>8401</v>
      </c>
      <c r="H1460" s="63">
        <v>117</v>
      </c>
    </row>
    <row r="1461" spans="1:8" ht="14.25">
      <c r="A1461" s="63" t="s">
        <v>1100</v>
      </c>
      <c r="B1461" s="63">
        <v>4</v>
      </c>
      <c r="C1461" s="192" t="s">
        <v>1108</v>
      </c>
      <c r="D1461" s="63" t="s">
        <v>1104</v>
      </c>
      <c r="E1461" s="63">
        <v>10528</v>
      </c>
      <c r="F1461" s="63">
        <v>112</v>
      </c>
      <c r="G1461" s="63">
        <v>14358</v>
      </c>
      <c r="H1461" s="63">
        <v>82</v>
      </c>
    </row>
    <row r="1462" spans="1:8" ht="14.25">
      <c r="A1462" s="63" t="s">
        <v>1100</v>
      </c>
      <c r="B1462" s="63">
        <v>4</v>
      </c>
      <c r="C1462" s="192" t="s">
        <v>1108</v>
      </c>
      <c r="D1462" s="63" t="s">
        <v>1104</v>
      </c>
      <c r="E1462" s="63">
        <v>10904</v>
      </c>
      <c r="F1462" s="63">
        <v>58</v>
      </c>
      <c r="G1462" s="63">
        <v>9995</v>
      </c>
      <c r="H1462" s="63">
        <v>167</v>
      </c>
    </row>
    <row r="1463" spans="1:8" ht="14.25">
      <c r="A1463" s="63" t="s">
        <v>1100</v>
      </c>
      <c r="B1463" s="63">
        <v>4</v>
      </c>
      <c r="C1463" s="192" t="s">
        <v>1108</v>
      </c>
      <c r="D1463" s="63" t="s">
        <v>1104</v>
      </c>
      <c r="E1463" s="63">
        <v>11092</v>
      </c>
      <c r="F1463" s="63">
        <v>177</v>
      </c>
      <c r="G1463" s="63">
        <v>22927</v>
      </c>
      <c r="H1463" s="63">
        <v>240</v>
      </c>
    </row>
    <row r="1464" spans="1:8" ht="14.25">
      <c r="A1464" s="63" t="s">
        <v>1100</v>
      </c>
      <c r="B1464" s="63">
        <v>4</v>
      </c>
      <c r="C1464" s="192" t="s">
        <v>1108</v>
      </c>
      <c r="D1464" s="63" t="s">
        <v>1104</v>
      </c>
      <c r="E1464" s="63">
        <v>11280</v>
      </c>
      <c r="F1464" s="63">
        <v>60</v>
      </c>
      <c r="G1464" s="63">
        <v>8758</v>
      </c>
      <c r="H1464" s="63">
        <v>111</v>
      </c>
    </row>
    <row r="1465" spans="1:8" ht="14.25">
      <c r="A1465" s="63" t="s">
        <v>1100</v>
      </c>
      <c r="B1465" s="63">
        <v>4</v>
      </c>
      <c r="C1465" s="192" t="s">
        <v>1108</v>
      </c>
      <c r="D1465" s="63" t="s">
        <v>1104</v>
      </c>
      <c r="E1465" s="63">
        <v>11468</v>
      </c>
      <c r="F1465" s="63">
        <v>61</v>
      </c>
      <c r="G1465" s="63">
        <v>10371</v>
      </c>
      <c r="H1465" s="63">
        <v>130</v>
      </c>
    </row>
    <row r="1466" spans="1:8" ht="14.25">
      <c r="A1466" s="63" t="s">
        <v>1100</v>
      </c>
      <c r="B1466" s="63">
        <v>4</v>
      </c>
      <c r="C1466" s="192" t="s">
        <v>1108</v>
      </c>
      <c r="D1466" s="63" t="s">
        <v>1104</v>
      </c>
      <c r="E1466" s="63">
        <v>11656</v>
      </c>
      <c r="F1466" s="63">
        <v>124</v>
      </c>
      <c r="G1466" s="63">
        <v>18120</v>
      </c>
      <c r="H1466" s="63">
        <v>251</v>
      </c>
    </row>
    <row r="1467" spans="1:8" ht="14.25">
      <c r="A1467" s="63" t="s">
        <v>1100</v>
      </c>
      <c r="B1467" s="63">
        <v>4</v>
      </c>
      <c r="C1467" s="192" t="s">
        <v>1108</v>
      </c>
      <c r="D1467" s="63" t="s">
        <v>1104</v>
      </c>
      <c r="E1467" s="63">
        <v>12032</v>
      </c>
      <c r="F1467" s="63">
        <v>64</v>
      </c>
      <c r="G1467" s="63">
        <v>8261</v>
      </c>
      <c r="H1467" s="63">
        <v>95</v>
      </c>
    </row>
    <row r="1468" spans="1:8" ht="14.25">
      <c r="A1468" s="63" t="s">
        <v>1100</v>
      </c>
      <c r="B1468" s="63">
        <v>4</v>
      </c>
      <c r="C1468" s="192" t="s">
        <v>1108</v>
      </c>
      <c r="D1468" s="63" t="s">
        <v>1104</v>
      </c>
      <c r="E1468" s="63">
        <v>13160</v>
      </c>
      <c r="F1468" s="63">
        <v>70</v>
      </c>
      <c r="G1468" s="63">
        <v>9814</v>
      </c>
      <c r="H1468" s="63">
        <v>120</v>
      </c>
    </row>
    <row r="1469" spans="1:8" ht="14.25">
      <c r="A1469" s="63" t="s">
        <v>1100</v>
      </c>
      <c r="B1469" s="63">
        <v>4</v>
      </c>
      <c r="C1469" s="192" t="s">
        <v>1108</v>
      </c>
      <c r="D1469" s="63" t="s">
        <v>1104</v>
      </c>
      <c r="E1469" s="63">
        <v>15193</v>
      </c>
      <c r="F1469" s="63">
        <v>86</v>
      </c>
      <c r="G1469" s="63">
        <v>13990</v>
      </c>
      <c r="H1469" s="63">
        <v>123</v>
      </c>
    </row>
    <row r="1470" spans="1:8" ht="14.25">
      <c r="A1470" s="63" t="s">
        <v>1100</v>
      </c>
      <c r="B1470" s="63">
        <v>4</v>
      </c>
      <c r="C1470" s="192" t="s">
        <v>1108</v>
      </c>
      <c r="D1470" s="63" t="s">
        <v>1104</v>
      </c>
      <c r="E1470" s="63">
        <v>15381</v>
      </c>
      <c r="F1470" s="63">
        <v>87</v>
      </c>
      <c r="G1470" s="63">
        <v>14544</v>
      </c>
      <c r="H1470" s="63">
        <v>154</v>
      </c>
    </row>
    <row r="1471" spans="1:8" ht="14.25">
      <c r="A1471" s="63" t="s">
        <v>1100</v>
      </c>
      <c r="B1471" s="63">
        <v>4</v>
      </c>
      <c r="C1471" s="192" t="s">
        <v>1108</v>
      </c>
      <c r="D1471" s="63" t="s">
        <v>1104</v>
      </c>
      <c r="E1471" s="63">
        <v>22244</v>
      </c>
      <c r="F1471" s="63">
        <v>121</v>
      </c>
      <c r="G1471" s="63">
        <v>15654</v>
      </c>
      <c r="H1471" s="63">
        <v>131</v>
      </c>
    </row>
    <row r="1472" spans="1:8" ht="14.25">
      <c r="A1472" s="63" t="s">
        <v>1100</v>
      </c>
      <c r="B1472" s="63">
        <v>4</v>
      </c>
      <c r="C1472" s="192" t="s">
        <v>1108</v>
      </c>
      <c r="D1472" s="63" t="s">
        <v>1104</v>
      </c>
      <c r="E1472" s="63">
        <v>22733</v>
      </c>
      <c r="F1472" s="63">
        <v>124</v>
      </c>
      <c r="G1472" s="63">
        <v>14797</v>
      </c>
      <c r="H1472" s="63">
        <v>141</v>
      </c>
    </row>
    <row r="1473" spans="1:8" ht="14.25">
      <c r="A1473" s="63" t="s">
        <v>1100</v>
      </c>
      <c r="B1473" s="63">
        <v>4</v>
      </c>
      <c r="C1473" s="192" t="s">
        <v>1108</v>
      </c>
      <c r="D1473" s="63" t="s">
        <v>1104</v>
      </c>
      <c r="E1473" s="63">
        <v>23969</v>
      </c>
      <c r="F1473" s="63">
        <v>131</v>
      </c>
      <c r="G1473" s="63">
        <v>16909</v>
      </c>
      <c r="H1473" s="63">
        <v>204</v>
      </c>
    </row>
    <row r="1474" spans="1:8" ht="14.25">
      <c r="A1474" s="63" t="s">
        <v>1100</v>
      </c>
      <c r="B1474" s="63">
        <v>4</v>
      </c>
      <c r="C1474" s="192" t="s">
        <v>1108</v>
      </c>
      <c r="D1474" s="63" t="s">
        <v>1104</v>
      </c>
      <c r="E1474" s="63">
        <v>24118</v>
      </c>
      <c r="F1474" s="63">
        <v>132</v>
      </c>
      <c r="G1474" s="63">
        <v>16379</v>
      </c>
      <c r="H1474" s="63">
        <v>181</v>
      </c>
    </row>
    <row r="1475" spans="1:8" ht="14.25">
      <c r="A1475" s="63" t="s">
        <v>1100</v>
      </c>
      <c r="B1475" s="63">
        <v>4</v>
      </c>
      <c r="C1475" s="192" t="s">
        <v>1108</v>
      </c>
      <c r="D1475" s="63" t="s">
        <v>1104</v>
      </c>
      <c r="E1475" s="63">
        <v>25108</v>
      </c>
      <c r="F1475" s="63">
        <v>274</v>
      </c>
      <c r="G1475" s="63">
        <v>36652</v>
      </c>
      <c r="H1475" s="63">
        <v>356</v>
      </c>
    </row>
    <row r="1476" spans="1:8" ht="14.25">
      <c r="A1476" s="63" t="s">
        <v>1100</v>
      </c>
      <c r="B1476" s="63">
        <v>5</v>
      </c>
      <c r="C1476" s="192" t="s">
        <v>1109</v>
      </c>
      <c r="D1476" s="63" t="s">
        <v>1102</v>
      </c>
      <c r="E1476" s="63">
        <v>266</v>
      </c>
      <c r="F1476" s="63">
        <v>1</v>
      </c>
      <c r="G1476" s="63">
        <v>265</v>
      </c>
      <c r="H1476" s="63">
        <v>5</v>
      </c>
    </row>
    <row r="1477" spans="1:8" ht="14.25">
      <c r="A1477" s="63" t="s">
        <v>1100</v>
      </c>
      <c r="B1477" s="63">
        <v>5</v>
      </c>
      <c r="C1477" s="192" t="s">
        <v>1109</v>
      </c>
      <c r="D1477" s="63" t="s">
        <v>1102</v>
      </c>
      <c r="E1477" s="63">
        <v>276</v>
      </c>
      <c r="F1477" s="63">
        <v>17</v>
      </c>
      <c r="G1477" s="63">
        <v>3570</v>
      </c>
      <c r="H1477" s="63">
        <v>31</v>
      </c>
    </row>
    <row r="1478" spans="1:8" ht="14.25">
      <c r="A1478" s="63" t="s">
        <v>1100</v>
      </c>
      <c r="B1478" s="63">
        <v>5</v>
      </c>
      <c r="C1478" s="192" t="s">
        <v>1109</v>
      </c>
      <c r="D1478" s="63" t="s">
        <v>1102</v>
      </c>
      <c r="E1478" s="63">
        <v>532</v>
      </c>
      <c r="F1478" s="63">
        <v>2</v>
      </c>
      <c r="G1478" s="63">
        <v>400</v>
      </c>
      <c r="H1478" s="63">
        <v>2</v>
      </c>
    </row>
    <row r="1479" spans="1:8" ht="14.25">
      <c r="A1479" s="63" t="s">
        <v>1100</v>
      </c>
      <c r="B1479" s="63">
        <v>5</v>
      </c>
      <c r="C1479" s="192" t="s">
        <v>1109</v>
      </c>
      <c r="D1479" s="63" t="s">
        <v>1102</v>
      </c>
      <c r="E1479" s="63">
        <v>552</v>
      </c>
      <c r="F1479" s="63">
        <v>2</v>
      </c>
      <c r="G1479" s="63">
        <v>244</v>
      </c>
      <c r="H1479" s="63">
        <v>3</v>
      </c>
    </row>
    <row r="1480" spans="1:8" ht="14.25">
      <c r="A1480" s="63" t="s">
        <v>1100</v>
      </c>
      <c r="B1480" s="63">
        <v>5</v>
      </c>
      <c r="C1480" s="192" t="s">
        <v>1109</v>
      </c>
      <c r="D1480" s="63" t="s">
        <v>1102</v>
      </c>
      <c r="E1480" s="63">
        <v>798</v>
      </c>
      <c r="F1480" s="63">
        <v>3</v>
      </c>
      <c r="G1480" s="63">
        <v>338</v>
      </c>
      <c r="H1480" s="63">
        <v>4</v>
      </c>
    </row>
    <row r="1481" spans="1:8" ht="14.25">
      <c r="A1481" s="63" t="s">
        <v>1100</v>
      </c>
      <c r="B1481" s="63">
        <v>5</v>
      </c>
      <c r="C1481" s="192" t="s">
        <v>1109</v>
      </c>
      <c r="D1481" s="63" t="s">
        <v>1102</v>
      </c>
      <c r="E1481" s="63">
        <v>828</v>
      </c>
      <c r="F1481" s="63">
        <v>9</v>
      </c>
      <c r="G1481" s="63">
        <v>2269</v>
      </c>
      <c r="H1481" s="63">
        <v>24</v>
      </c>
    </row>
    <row r="1482" spans="1:8" ht="14.25">
      <c r="A1482" s="63" t="s">
        <v>1100</v>
      </c>
      <c r="B1482" s="63">
        <v>5</v>
      </c>
      <c r="C1482" s="192" t="s">
        <v>1109</v>
      </c>
      <c r="D1482" s="63" t="s">
        <v>1102</v>
      </c>
      <c r="E1482" s="63">
        <v>1064</v>
      </c>
      <c r="F1482" s="63">
        <v>4</v>
      </c>
      <c r="G1482" s="63">
        <v>303</v>
      </c>
      <c r="H1482" s="63">
        <v>3</v>
      </c>
    </row>
    <row r="1483" spans="1:8" ht="14.25">
      <c r="A1483" s="63" t="s">
        <v>1100</v>
      </c>
      <c r="B1483" s="63">
        <v>5</v>
      </c>
      <c r="C1483" s="192" t="s">
        <v>1109</v>
      </c>
      <c r="D1483" s="63" t="s">
        <v>1102</v>
      </c>
      <c r="E1483" s="63">
        <v>1104</v>
      </c>
      <c r="F1483" s="63">
        <v>4</v>
      </c>
      <c r="G1483" s="63">
        <v>1081</v>
      </c>
      <c r="H1483" s="63">
        <v>17</v>
      </c>
    </row>
    <row r="1484" spans="1:8" ht="14.25">
      <c r="A1484" s="63" t="s">
        <v>1100</v>
      </c>
      <c r="B1484" s="63">
        <v>5</v>
      </c>
      <c r="C1484" s="192" t="s">
        <v>1109</v>
      </c>
      <c r="D1484" s="63" t="s">
        <v>1102</v>
      </c>
      <c r="E1484" s="63">
        <v>1606</v>
      </c>
      <c r="F1484" s="63">
        <v>6</v>
      </c>
      <c r="G1484" s="63">
        <v>1183</v>
      </c>
      <c r="H1484" s="63">
        <v>19</v>
      </c>
    </row>
    <row r="1485" spans="1:8" ht="14.25">
      <c r="A1485" s="63" t="s">
        <v>1100</v>
      </c>
      <c r="B1485" s="63">
        <v>5</v>
      </c>
      <c r="C1485" s="192" t="s">
        <v>1109</v>
      </c>
      <c r="D1485" s="63" t="s">
        <v>1102</v>
      </c>
      <c r="E1485" s="63">
        <v>1626</v>
      </c>
      <c r="F1485" s="63">
        <v>6</v>
      </c>
      <c r="G1485" s="63">
        <v>1279</v>
      </c>
      <c r="H1485" s="63">
        <v>21</v>
      </c>
    </row>
    <row r="1486" spans="1:8" ht="14.25">
      <c r="A1486" s="63" t="s">
        <v>1100</v>
      </c>
      <c r="B1486" s="63">
        <v>5</v>
      </c>
      <c r="C1486" s="192" t="s">
        <v>1109</v>
      </c>
      <c r="D1486" s="63" t="s">
        <v>1102</v>
      </c>
      <c r="E1486" s="63">
        <v>1636</v>
      </c>
      <c r="F1486" s="63">
        <v>6</v>
      </c>
      <c r="G1486" s="63">
        <v>839</v>
      </c>
      <c r="H1486" s="63">
        <v>8</v>
      </c>
    </row>
    <row r="1487" spans="1:8" ht="14.25">
      <c r="A1487" s="63" t="s">
        <v>1100</v>
      </c>
      <c r="B1487" s="63">
        <v>5</v>
      </c>
      <c r="C1487" s="192" t="s">
        <v>1109</v>
      </c>
      <c r="D1487" s="63" t="s">
        <v>1102</v>
      </c>
      <c r="E1487" s="63">
        <v>1656</v>
      </c>
      <c r="F1487" s="63">
        <v>6</v>
      </c>
      <c r="G1487" s="63">
        <v>828</v>
      </c>
      <c r="H1487" s="63">
        <v>9</v>
      </c>
    </row>
    <row r="1488" spans="1:8" ht="14.25">
      <c r="A1488" s="63" t="s">
        <v>1100</v>
      </c>
      <c r="B1488" s="63">
        <v>5</v>
      </c>
      <c r="C1488" s="192" t="s">
        <v>1109</v>
      </c>
      <c r="D1488" s="63" t="s">
        <v>1102</v>
      </c>
      <c r="E1488" s="63">
        <v>3804</v>
      </c>
      <c r="F1488" s="63">
        <v>14</v>
      </c>
      <c r="G1488" s="63">
        <v>1213</v>
      </c>
      <c r="H1488" s="63">
        <v>18</v>
      </c>
    </row>
    <row r="1489" spans="1:8" ht="14.25">
      <c r="A1489" s="63" t="s">
        <v>1100</v>
      </c>
      <c r="B1489" s="63">
        <v>5</v>
      </c>
      <c r="C1489" s="192" t="s">
        <v>1109</v>
      </c>
      <c r="D1489" s="63" t="s">
        <v>1102</v>
      </c>
      <c r="E1489" s="63">
        <v>4010</v>
      </c>
      <c r="F1489" s="63">
        <v>15</v>
      </c>
      <c r="G1489" s="63">
        <v>1626</v>
      </c>
      <c r="H1489" s="63">
        <v>21</v>
      </c>
    </row>
    <row r="1490" spans="1:8" ht="14.25">
      <c r="A1490" s="63" t="s">
        <v>1100</v>
      </c>
      <c r="B1490" s="63">
        <v>5</v>
      </c>
      <c r="C1490" s="192" t="s">
        <v>1109</v>
      </c>
      <c r="D1490" s="63" t="s">
        <v>1102</v>
      </c>
      <c r="E1490" s="63">
        <v>4080</v>
      </c>
      <c r="F1490" s="63">
        <v>15</v>
      </c>
      <c r="G1490" s="63">
        <v>2188</v>
      </c>
      <c r="H1490" s="63">
        <v>25</v>
      </c>
    </row>
    <row r="1491" spans="1:8" ht="14.25">
      <c r="A1491" s="63" t="s">
        <v>1100</v>
      </c>
      <c r="B1491" s="63">
        <v>5</v>
      </c>
      <c r="C1491" s="192" t="s">
        <v>1109</v>
      </c>
      <c r="D1491" s="63" t="s">
        <v>1102</v>
      </c>
      <c r="E1491" s="63">
        <v>4316</v>
      </c>
      <c r="F1491" s="63">
        <v>16</v>
      </c>
      <c r="G1491" s="63">
        <v>2317</v>
      </c>
      <c r="H1491" s="63">
        <v>35</v>
      </c>
    </row>
    <row r="1492" spans="1:8" ht="14.25">
      <c r="A1492" s="63" t="s">
        <v>1100</v>
      </c>
      <c r="B1492" s="63">
        <v>5</v>
      </c>
      <c r="C1492" s="192" t="s">
        <v>1109</v>
      </c>
      <c r="D1492" s="63" t="s">
        <v>1102</v>
      </c>
      <c r="E1492" s="63">
        <v>4356</v>
      </c>
      <c r="F1492" s="63">
        <v>16</v>
      </c>
      <c r="G1492" s="63">
        <v>2989</v>
      </c>
      <c r="H1492" s="63">
        <v>53</v>
      </c>
    </row>
    <row r="1493" spans="1:8" ht="14.25">
      <c r="A1493" s="63" t="s">
        <v>1100</v>
      </c>
      <c r="B1493" s="63">
        <v>5</v>
      </c>
      <c r="C1493" s="192" t="s">
        <v>1109</v>
      </c>
      <c r="D1493" s="63" t="s">
        <v>1102</v>
      </c>
      <c r="E1493" s="63">
        <v>5134</v>
      </c>
      <c r="F1493" s="63">
        <v>19</v>
      </c>
      <c r="G1493" s="63">
        <v>2788</v>
      </c>
      <c r="H1493" s="63">
        <v>20</v>
      </c>
    </row>
    <row r="1494" spans="1:8" ht="14.25">
      <c r="A1494" s="63" t="s">
        <v>1100</v>
      </c>
      <c r="B1494" s="63">
        <v>5</v>
      </c>
      <c r="C1494" s="192" t="s">
        <v>1109</v>
      </c>
      <c r="D1494" s="63" t="s">
        <v>1102</v>
      </c>
      <c r="E1494" s="63">
        <v>5380</v>
      </c>
      <c r="F1494" s="63">
        <v>20</v>
      </c>
      <c r="G1494" s="63">
        <v>2528</v>
      </c>
      <c r="H1494" s="63">
        <v>28</v>
      </c>
    </row>
    <row r="1495" spans="1:8" ht="14.25">
      <c r="A1495" s="63" t="s">
        <v>1100</v>
      </c>
      <c r="B1495" s="63">
        <v>5</v>
      </c>
      <c r="C1495" s="192" t="s">
        <v>1109</v>
      </c>
      <c r="D1495" s="63" t="s">
        <v>1102</v>
      </c>
      <c r="E1495" s="63">
        <v>5390</v>
      </c>
      <c r="F1495" s="63">
        <v>20</v>
      </c>
      <c r="G1495" s="63">
        <v>2982</v>
      </c>
      <c r="H1495" s="63">
        <v>43</v>
      </c>
    </row>
    <row r="1496" spans="1:8" ht="14.25">
      <c r="A1496" s="63" t="s">
        <v>1100</v>
      </c>
      <c r="B1496" s="63">
        <v>5</v>
      </c>
      <c r="C1496" s="192" t="s">
        <v>1109</v>
      </c>
      <c r="D1496" s="63" t="s">
        <v>1102</v>
      </c>
      <c r="E1496" s="63">
        <v>5400</v>
      </c>
      <c r="F1496" s="63">
        <v>40</v>
      </c>
      <c r="G1496" s="63">
        <v>7232</v>
      </c>
      <c r="H1496" s="63">
        <v>37</v>
      </c>
    </row>
    <row r="1497" spans="1:8" ht="14.25">
      <c r="A1497" s="63" t="s">
        <v>1100</v>
      </c>
      <c r="B1497" s="63">
        <v>5</v>
      </c>
      <c r="C1497" s="192" t="s">
        <v>1109</v>
      </c>
      <c r="D1497" s="63" t="s">
        <v>1102</v>
      </c>
      <c r="E1497" s="63">
        <v>5596</v>
      </c>
      <c r="F1497" s="63">
        <v>42</v>
      </c>
      <c r="G1497" s="63">
        <v>9677</v>
      </c>
      <c r="H1497" s="63">
        <v>93</v>
      </c>
    </row>
    <row r="1498" spans="1:8" ht="14.25">
      <c r="A1498" s="63" t="s">
        <v>1100</v>
      </c>
      <c r="B1498" s="63">
        <v>5</v>
      </c>
      <c r="C1498" s="192" t="s">
        <v>1109</v>
      </c>
      <c r="D1498" s="63" t="s">
        <v>1102</v>
      </c>
      <c r="E1498" s="63">
        <v>5616</v>
      </c>
      <c r="F1498" s="63">
        <v>21</v>
      </c>
      <c r="G1498" s="63">
        <v>4950</v>
      </c>
      <c r="H1498" s="63">
        <v>66</v>
      </c>
    </row>
    <row r="1499" spans="1:8" ht="14.25">
      <c r="A1499" s="63" t="s">
        <v>1100</v>
      </c>
      <c r="B1499" s="63">
        <v>5</v>
      </c>
      <c r="C1499" s="192" t="s">
        <v>1109</v>
      </c>
      <c r="D1499" s="63" t="s">
        <v>1102</v>
      </c>
      <c r="E1499" s="63">
        <v>5636</v>
      </c>
      <c r="F1499" s="63">
        <v>21</v>
      </c>
      <c r="G1499" s="63">
        <v>3783</v>
      </c>
      <c r="H1499" s="63">
        <v>38</v>
      </c>
    </row>
    <row r="1500" spans="1:8" ht="14.25">
      <c r="A1500" s="63" t="s">
        <v>1100</v>
      </c>
      <c r="B1500" s="63">
        <v>5</v>
      </c>
      <c r="C1500" s="192" t="s">
        <v>1109</v>
      </c>
      <c r="D1500" s="63" t="s">
        <v>1102</v>
      </c>
      <c r="E1500" s="63">
        <v>5676</v>
      </c>
      <c r="F1500" s="63">
        <v>21</v>
      </c>
      <c r="G1500" s="63">
        <v>3370</v>
      </c>
      <c r="H1500" s="63">
        <v>53</v>
      </c>
    </row>
    <row r="1501" spans="1:8" ht="14.25">
      <c r="A1501" s="63" t="s">
        <v>1100</v>
      </c>
      <c r="B1501" s="63">
        <v>5</v>
      </c>
      <c r="C1501" s="192" t="s">
        <v>1109</v>
      </c>
      <c r="D1501" s="63" t="s">
        <v>1102</v>
      </c>
      <c r="E1501" s="63">
        <v>5706</v>
      </c>
      <c r="F1501" s="63">
        <v>21</v>
      </c>
      <c r="G1501" s="63">
        <v>5343</v>
      </c>
      <c r="H1501" s="63">
        <v>128</v>
      </c>
    </row>
    <row r="1502" spans="1:8" ht="14.25">
      <c r="A1502" s="63" t="s">
        <v>1100</v>
      </c>
      <c r="B1502" s="63">
        <v>5</v>
      </c>
      <c r="C1502" s="192" t="s">
        <v>1109</v>
      </c>
      <c r="D1502" s="63" t="s">
        <v>1102</v>
      </c>
      <c r="E1502" s="63">
        <v>5922</v>
      </c>
      <c r="F1502" s="63">
        <v>22</v>
      </c>
      <c r="G1502" s="63">
        <v>3189</v>
      </c>
      <c r="H1502" s="63">
        <v>39</v>
      </c>
    </row>
    <row r="1503" spans="1:8" ht="14.25">
      <c r="A1503" s="63" t="s">
        <v>1100</v>
      </c>
      <c r="B1503" s="63">
        <v>5</v>
      </c>
      <c r="C1503" s="192" t="s">
        <v>1109</v>
      </c>
      <c r="D1503" s="63" t="s">
        <v>1102</v>
      </c>
      <c r="E1503" s="63">
        <v>5932</v>
      </c>
      <c r="F1503" s="63">
        <v>22</v>
      </c>
      <c r="G1503" s="63">
        <v>4411</v>
      </c>
      <c r="H1503" s="63">
        <v>29</v>
      </c>
    </row>
    <row r="1504" spans="1:8" ht="14.25">
      <c r="A1504" s="63" t="s">
        <v>1100</v>
      </c>
      <c r="B1504" s="63">
        <v>5</v>
      </c>
      <c r="C1504" s="192" t="s">
        <v>1109</v>
      </c>
      <c r="D1504" s="63" t="s">
        <v>1102</v>
      </c>
      <c r="E1504" s="63">
        <v>5982</v>
      </c>
      <c r="F1504" s="63">
        <v>22</v>
      </c>
      <c r="G1504" s="63">
        <v>4319</v>
      </c>
      <c r="H1504" s="63">
        <v>43</v>
      </c>
    </row>
    <row r="1505" spans="1:8" ht="14.25">
      <c r="A1505" s="63" t="s">
        <v>1100</v>
      </c>
      <c r="B1505" s="63">
        <v>5</v>
      </c>
      <c r="C1505" s="192" t="s">
        <v>1109</v>
      </c>
      <c r="D1505" s="63" t="s">
        <v>1102</v>
      </c>
      <c r="E1505" s="63">
        <v>6188</v>
      </c>
      <c r="F1505" s="63">
        <v>23</v>
      </c>
      <c r="G1505" s="63">
        <v>4176</v>
      </c>
      <c r="H1505" s="63">
        <v>75</v>
      </c>
    </row>
    <row r="1506" spans="1:8" ht="14.25">
      <c r="A1506" s="63" t="s">
        <v>1100</v>
      </c>
      <c r="B1506" s="63">
        <v>5</v>
      </c>
      <c r="C1506" s="192" t="s">
        <v>1109</v>
      </c>
      <c r="D1506" s="63" t="s">
        <v>1102</v>
      </c>
      <c r="E1506" s="63">
        <v>7016</v>
      </c>
      <c r="F1506" s="63">
        <v>26</v>
      </c>
      <c r="G1506" s="63">
        <v>5226</v>
      </c>
      <c r="H1506" s="63">
        <v>66</v>
      </c>
    </row>
    <row r="1507" spans="1:8" ht="14.25">
      <c r="A1507" s="63" t="s">
        <v>1100</v>
      </c>
      <c r="B1507" s="63">
        <v>5</v>
      </c>
      <c r="C1507" s="192" t="s">
        <v>1109</v>
      </c>
      <c r="D1507" s="63" t="s">
        <v>1102</v>
      </c>
      <c r="E1507" s="63">
        <v>7026</v>
      </c>
      <c r="F1507" s="63">
        <v>26</v>
      </c>
      <c r="G1507" s="63">
        <v>3599</v>
      </c>
      <c r="H1507" s="63">
        <v>69</v>
      </c>
    </row>
    <row r="1508" spans="1:8" ht="14.25">
      <c r="A1508" s="63" t="s">
        <v>1100</v>
      </c>
      <c r="B1508" s="63">
        <v>5</v>
      </c>
      <c r="C1508" s="192" t="s">
        <v>1109</v>
      </c>
      <c r="D1508" s="63" t="s">
        <v>1102</v>
      </c>
      <c r="E1508" s="63">
        <v>8130</v>
      </c>
      <c r="F1508" s="63">
        <v>60</v>
      </c>
      <c r="G1508" s="63">
        <v>8673</v>
      </c>
      <c r="H1508" s="63">
        <v>103</v>
      </c>
    </row>
    <row r="1509" spans="1:8" ht="14.25">
      <c r="A1509" s="63" t="s">
        <v>1100</v>
      </c>
      <c r="B1509" s="63">
        <v>5</v>
      </c>
      <c r="C1509" s="192" t="s">
        <v>1109</v>
      </c>
      <c r="D1509" s="63" t="s">
        <v>1104</v>
      </c>
      <c r="E1509" s="63">
        <v>149</v>
      </c>
      <c r="F1509" s="63">
        <v>2</v>
      </c>
      <c r="G1509" s="63">
        <v>298</v>
      </c>
      <c r="H1509" s="63">
        <v>4</v>
      </c>
    </row>
    <row r="1510" spans="1:8" ht="14.25">
      <c r="A1510" s="63" t="s">
        <v>1100</v>
      </c>
      <c r="B1510" s="63">
        <v>5</v>
      </c>
      <c r="C1510" s="192" t="s">
        <v>1109</v>
      </c>
      <c r="D1510" s="63" t="s">
        <v>1104</v>
      </c>
      <c r="E1510" s="63">
        <v>162</v>
      </c>
      <c r="F1510" s="63">
        <v>2</v>
      </c>
      <c r="G1510" s="63">
        <v>300</v>
      </c>
      <c r="H1510" s="63">
        <v>1</v>
      </c>
    </row>
    <row r="1511" spans="1:8" ht="14.25">
      <c r="A1511" s="63" t="s">
        <v>1100</v>
      </c>
      <c r="B1511" s="63">
        <v>5</v>
      </c>
      <c r="C1511" s="192" t="s">
        <v>1109</v>
      </c>
      <c r="D1511" s="63" t="s">
        <v>1104</v>
      </c>
      <c r="E1511" s="63">
        <v>188</v>
      </c>
      <c r="F1511" s="63">
        <v>5</v>
      </c>
      <c r="G1511" s="63">
        <v>875</v>
      </c>
      <c r="H1511" s="63">
        <v>12</v>
      </c>
    </row>
    <row r="1512" spans="1:8" ht="14.25">
      <c r="A1512" s="63" t="s">
        <v>1100</v>
      </c>
      <c r="B1512" s="63">
        <v>5</v>
      </c>
      <c r="C1512" s="192" t="s">
        <v>1109</v>
      </c>
      <c r="D1512" s="63" t="s">
        <v>1104</v>
      </c>
      <c r="E1512" s="63">
        <v>376</v>
      </c>
      <c r="F1512" s="63">
        <v>6</v>
      </c>
      <c r="G1512" s="63">
        <v>983</v>
      </c>
      <c r="H1512" s="63">
        <v>11</v>
      </c>
    </row>
    <row r="1513" spans="1:8" ht="14.25">
      <c r="A1513" s="63" t="s">
        <v>1100</v>
      </c>
      <c r="B1513" s="63">
        <v>5</v>
      </c>
      <c r="C1513" s="192" t="s">
        <v>1109</v>
      </c>
      <c r="D1513" s="63" t="s">
        <v>1104</v>
      </c>
      <c r="E1513" s="63">
        <v>564</v>
      </c>
      <c r="F1513" s="63">
        <v>3</v>
      </c>
      <c r="G1513" s="63">
        <v>435</v>
      </c>
      <c r="H1513" s="63">
        <v>3</v>
      </c>
    </row>
    <row r="1514" spans="1:8" ht="14.25">
      <c r="A1514" s="63" t="s">
        <v>1100</v>
      </c>
      <c r="B1514" s="63">
        <v>5</v>
      </c>
      <c r="C1514" s="192" t="s">
        <v>1109</v>
      </c>
      <c r="D1514" s="63" t="s">
        <v>1104</v>
      </c>
      <c r="E1514" s="63">
        <v>674</v>
      </c>
      <c r="F1514" s="63">
        <v>8</v>
      </c>
      <c r="G1514" s="63">
        <v>1129</v>
      </c>
      <c r="H1514" s="63">
        <v>12</v>
      </c>
    </row>
    <row r="1515" spans="1:8" ht="14.25">
      <c r="A1515" s="63" t="s">
        <v>1100</v>
      </c>
      <c r="B1515" s="63">
        <v>5</v>
      </c>
      <c r="C1515" s="192" t="s">
        <v>1109</v>
      </c>
      <c r="D1515" s="63" t="s">
        <v>1104</v>
      </c>
      <c r="E1515" s="63">
        <v>940</v>
      </c>
      <c r="F1515" s="63">
        <v>25</v>
      </c>
      <c r="G1515" s="63">
        <v>3826</v>
      </c>
      <c r="H1515" s="63">
        <v>39</v>
      </c>
    </row>
    <row r="1516" spans="1:8" ht="14.25">
      <c r="A1516" s="63" t="s">
        <v>1100</v>
      </c>
      <c r="B1516" s="63">
        <v>5</v>
      </c>
      <c r="C1516" s="192" t="s">
        <v>1109</v>
      </c>
      <c r="D1516" s="63" t="s">
        <v>1104</v>
      </c>
      <c r="E1516" s="63">
        <v>1128</v>
      </c>
      <c r="F1516" s="63">
        <v>12</v>
      </c>
      <c r="G1516" s="63">
        <v>1877</v>
      </c>
      <c r="H1516" s="63">
        <v>20</v>
      </c>
    </row>
    <row r="1517" spans="1:8" ht="14.25">
      <c r="A1517" s="63" t="s">
        <v>1100</v>
      </c>
      <c r="B1517" s="63">
        <v>5</v>
      </c>
      <c r="C1517" s="192" t="s">
        <v>1109</v>
      </c>
      <c r="D1517" s="63" t="s">
        <v>1104</v>
      </c>
      <c r="E1517" s="63">
        <v>1504</v>
      </c>
      <c r="F1517" s="63">
        <v>16</v>
      </c>
      <c r="G1517" s="63">
        <v>2187</v>
      </c>
      <c r="H1517" s="63">
        <v>29</v>
      </c>
    </row>
    <row r="1518" spans="1:8" ht="14.25">
      <c r="A1518" s="63" t="s">
        <v>1100</v>
      </c>
      <c r="B1518" s="63">
        <v>5</v>
      </c>
      <c r="C1518" s="192" t="s">
        <v>1109</v>
      </c>
      <c r="D1518" s="63" t="s">
        <v>1104</v>
      </c>
      <c r="E1518" s="63">
        <v>1692</v>
      </c>
      <c r="F1518" s="63">
        <v>9</v>
      </c>
      <c r="G1518" s="63">
        <v>1245</v>
      </c>
      <c r="H1518" s="63">
        <v>12</v>
      </c>
    </row>
    <row r="1519" spans="1:8" ht="14.25">
      <c r="A1519" s="63" t="s">
        <v>1100</v>
      </c>
      <c r="B1519" s="63">
        <v>5</v>
      </c>
      <c r="C1519" s="192" t="s">
        <v>1109</v>
      </c>
      <c r="D1519" s="63" t="s">
        <v>1104</v>
      </c>
      <c r="E1519" s="63">
        <v>1880</v>
      </c>
      <c r="F1519" s="63">
        <v>10</v>
      </c>
      <c r="G1519" s="63">
        <v>1663</v>
      </c>
      <c r="H1519" s="63">
        <v>18</v>
      </c>
    </row>
    <row r="1520" spans="1:8" ht="14.25">
      <c r="A1520" s="63" t="s">
        <v>1100</v>
      </c>
      <c r="B1520" s="63">
        <v>5</v>
      </c>
      <c r="C1520" s="192" t="s">
        <v>1109</v>
      </c>
      <c r="D1520" s="63" t="s">
        <v>1104</v>
      </c>
      <c r="E1520" s="63">
        <v>2068</v>
      </c>
      <c r="F1520" s="63">
        <v>11</v>
      </c>
      <c r="G1520" s="63">
        <v>1761</v>
      </c>
      <c r="H1520" s="63">
        <v>26</v>
      </c>
    </row>
    <row r="1521" spans="1:8" ht="14.25">
      <c r="A1521" s="63" t="s">
        <v>1100</v>
      </c>
      <c r="B1521" s="63">
        <v>5</v>
      </c>
      <c r="C1521" s="192" t="s">
        <v>1109</v>
      </c>
      <c r="D1521" s="63" t="s">
        <v>1104</v>
      </c>
      <c r="E1521" s="63">
        <v>2632</v>
      </c>
      <c r="F1521" s="63">
        <v>14</v>
      </c>
      <c r="G1521" s="63">
        <v>2278</v>
      </c>
      <c r="H1521" s="63">
        <v>32</v>
      </c>
    </row>
    <row r="1522" spans="1:8" ht="14.25">
      <c r="A1522" s="63" t="s">
        <v>1100</v>
      </c>
      <c r="B1522" s="63">
        <v>5</v>
      </c>
      <c r="C1522" s="192" t="s">
        <v>1109</v>
      </c>
      <c r="D1522" s="63" t="s">
        <v>1104</v>
      </c>
      <c r="E1522" s="63">
        <v>2820</v>
      </c>
      <c r="F1522" s="63">
        <v>15</v>
      </c>
      <c r="G1522" s="63">
        <v>1576</v>
      </c>
      <c r="H1522" s="63">
        <v>11</v>
      </c>
    </row>
    <row r="1523" spans="1:8" ht="14.25">
      <c r="A1523" s="63" t="s">
        <v>1100</v>
      </c>
      <c r="B1523" s="63">
        <v>5</v>
      </c>
      <c r="C1523" s="192" t="s">
        <v>1109</v>
      </c>
      <c r="D1523" s="63" t="s">
        <v>1104</v>
      </c>
      <c r="E1523" s="63">
        <v>3384</v>
      </c>
      <c r="F1523" s="63">
        <v>18</v>
      </c>
      <c r="G1523" s="63">
        <v>2704</v>
      </c>
      <c r="H1523" s="63">
        <v>31</v>
      </c>
    </row>
    <row r="1524" spans="1:8" ht="14.25">
      <c r="A1524" s="63" t="s">
        <v>1100</v>
      </c>
      <c r="B1524" s="63">
        <v>5</v>
      </c>
      <c r="C1524" s="192" t="s">
        <v>1109</v>
      </c>
      <c r="D1524" s="63" t="s">
        <v>1104</v>
      </c>
      <c r="E1524" s="63">
        <v>13724</v>
      </c>
      <c r="F1524" s="63">
        <v>73</v>
      </c>
      <c r="G1524" s="63">
        <v>10900</v>
      </c>
      <c r="H1524" s="63">
        <v>185</v>
      </c>
    </row>
    <row r="1525" spans="1:8" ht="14.25">
      <c r="A1525" s="63" t="s">
        <v>1100</v>
      </c>
      <c r="B1525" s="63">
        <v>5</v>
      </c>
      <c r="C1525" s="192" t="s">
        <v>1109</v>
      </c>
      <c r="D1525" s="63" t="s">
        <v>1104</v>
      </c>
      <c r="E1525" s="63">
        <v>14288</v>
      </c>
      <c r="F1525" s="63">
        <v>76</v>
      </c>
      <c r="G1525" s="63">
        <v>11574</v>
      </c>
      <c r="H1525" s="63">
        <v>83</v>
      </c>
    </row>
    <row r="1526" spans="1:8" ht="14.25">
      <c r="A1526" s="63" t="s">
        <v>1100</v>
      </c>
      <c r="B1526" s="63">
        <v>5</v>
      </c>
      <c r="C1526" s="192" t="s">
        <v>1109</v>
      </c>
      <c r="D1526" s="63" t="s">
        <v>1104</v>
      </c>
      <c r="E1526" s="63">
        <v>14852</v>
      </c>
      <c r="F1526" s="63">
        <v>79</v>
      </c>
      <c r="G1526" s="63">
        <v>11687</v>
      </c>
      <c r="H1526" s="63">
        <v>144</v>
      </c>
    </row>
    <row r="1527" spans="1:8" ht="14.25">
      <c r="A1527" s="63" t="s">
        <v>1100</v>
      </c>
      <c r="B1527" s="63">
        <v>5</v>
      </c>
      <c r="C1527" s="192" t="s">
        <v>1109</v>
      </c>
      <c r="D1527" s="63" t="s">
        <v>1104</v>
      </c>
      <c r="E1527" s="63">
        <v>15040</v>
      </c>
      <c r="F1527" s="63">
        <v>80</v>
      </c>
      <c r="G1527" s="63">
        <v>10591</v>
      </c>
      <c r="H1527" s="63">
        <v>93</v>
      </c>
    </row>
    <row r="1528" spans="1:8" ht="14.25">
      <c r="A1528" s="63" t="s">
        <v>1100</v>
      </c>
      <c r="B1528" s="63">
        <v>5</v>
      </c>
      <c r="C1528" s="192" t="s">
        <v>1109</v>
      </c>
      <c r="D1528" s="63" t="s">
        <v>1104</v>
      </c>
      <c r="E1528" s="63">
        <v>15228</v>
      </c>
      <c r="F1528" s="63">
        <v>324</v>
      </c>
      <c r="G1528" s="63">
        <v>45063</v>
      </c>
      <c r="H1528" s="63">
        <v>474</v>
      </c>
    </row>
    <row r="1529" spans="1:8" ht="14.25">
      <c r="A1529" s="63" t="s">
        <v>1100</v>
      </c>
      <c r="B1529" s="63">
        <v>5</v>
      </c>
      <c r="C1529" s="192" t="s">
        <v>1109</v>
      </c>
      <c r="D1529" s="63" t="s">
        <v>1104</v>
      </c>
      <c r="E1529" s="63">
        <v>15377</v>
      </c>
      <c r="F1529" s="63">
        <v>82</v>
      </c>
      <c r="G1529" s="63">
        <v>11605</v>
      </c>
      <c r="H1529" s="63">
        <v>111</v>
      </c>
    </row>
    <row r="1530" spans="1:8" ht="14.25">
      <c r="A1530" s="63" t="s">
        <v>1100</v>
      </c>
      <c r="B1530" s="63">
        <v>5</v>
      </c>
      <c r="C1530" s="192" t="s">
        <v>1109</v>
      </c>
      <c r="D1530" s="63" t="s">
        <v>1104</v>
      </c>
      <c r="E1530" s="63">
        <v>15980</v>
      </c>
      <c r="F1530" s="63">
        <v>170</v>
      </c>
      <c r="G1530" s="63">
        <v>27265</v>
      </c>
      <c r="H1530" s="63">
        <v>371</v>
      </c>
    </row>
    <row r="1531" spans="1:8" ht="14.25">
      <c r="A1531" s="63" t="s">
        <v>1100</v>
      </c>
      <c r="B1531" s="63">
        <v>5</v>
      </c>
      <c r="C1531" s="192" t="s">
        <v>1109</v>
      </c>
      <c r="D1531" s="63" t="s">
        <v>1104</v>
      </c>
      <c r="E1531" s="63">
        <v>16168</v>
      </c>
      <c r="F1531" s="63">
        <v>172</v>
      </c>
      <c r="G1531" s="63">
        <v>28952</v>
      </c>
      <c r="H1531" s="63">
        <v>348</v>
      </c>
    </row>
    <row r="1532" spans="1:8" ht="14.25">
      <c r="A1532" s="63" t="s">
        <v>1100</v>
      </c>
      <c r="B1532" s="63">
        <v>5</v>
      </c>
      <c r="C1532" s="192" t="s">
        <v>1109</v>
      </c>
      <c r="D1532" s="63" t="s">
        <v>1104</v>
      </c>
      <c r="E1532" s="63">
        <v>16356</v>
      </c>
      <c r="F1532" s="63">
        <v>348</v>
      </c>
      <c r="G1532" s="63">
        <v>51658</v>
      </c>
      <c r="H1532" s="63">
        <v>557</v>
      </c>
    </row>
    <row r="1533" spans="1:8" ht="14.25">
      <c r="A1533" s="63" t="s">
        <v>1100</v>
      </c>
      <c r="B1533" s="63">
        <v>5</v>
      </c>
      <c r="C1533" s="192" t="s">
        <v>1109</v>
      </c>
      <c r="D1533" s="63" t="s">
        <v>1104</v>
      </c>
      <c r="E1533" s="63">
        <v>16544</v>
      </c>
      <c r="F1533" s="63">
        <v>176</v>
      </c>
      <c r="G1533" s="63">
        <v>26104</v>
      </c>
      <c r="H1533" s="63">
        <v>292</v>
      </c>
    </row>
    <row r="1534" spans="1:8" ht="14.25">
      <c r="A1534" s="63" t="s">
        <v>1100</v>
      </c>
      <c r="B1534" s="63">
        <v>5</v>
      </c>
      <c r="C1534" s="192" t="s">
        <v>1109</v>
      </c>
      <c r="D1534" s="63" t="s">
        <v>1104</v>
      </c>
      <c r="E1534" s="63">
        <v>16920</v>
      </c>
      <c r="F1534" s="63">
        <v>90</v>
      </c>
      <c r="G1534" s="63">
        <v>13159</v>
      </c>
      <c r="H1534" s="63">
        <v>137</v>
      </c>
    </row>
    <row r="1535" spans="1:8" ht="14.25">
      <c r="A1535" s="63" t="s">
        <v>1100</v>
      </c>
      <c r="B1535" s="63">
        <v>5</v>
      </c>
      <c r="C1535" s="192" t="s">
        <v>1109</v>
      </c>
      <c r="D1535" s="63" t="s">
        <v>1104</v>
      </c>
      <c r="E1535" s="63">
        <v>17460</v>
      </c>
      <c r="F1535" s="63">
        <v>186</v>
      </c>
      <c r="G1535" s="63">
        <v>24931</v>
      </c>
      <c r="H1535" s="63">
        <v>297</v>
      </c>
    </row>
    <row r="1536" spans="1:8" ht="14.25">
      <c r="A1536" s="63" t="s">
        <v>1100</v>
      </c>
      <c r="B1536" s="63">
        <v>5</v>
      </c>
      <c r="C1536" s="192" t="s">
        <v>1109</v>
      </c>
      <c r="D1536" s="63" t="s">
        <v>1104</v>
      </c>
      <c r="E1536" s="63">
        <v>17484</v>
      </c>
      <c r="F1536" s="63">
        <v>186</v>
      </c>
      <c r="G1536" s="63">
        <v>26583</v>
      </c>
      <c r="H1536" s="63">
        <v>273</v>
      </c>
    </row>
    <row r="1537" spans="1:8" ht="14.25">
      <c r="A1537" s="63" t="s">
        <v>1100</v>
      </c>
      <c r="B1537" s="63">
        <v>6</v>
      </c>
      <c r="C1537" s="192" t="s">
        <v>1110</v>
      </c>
      <c r="D1537" s="63" t="s">
        <v>1102</v>
      </c>
      <c r="E1537" s="63">
        <v>532</v>
      </c>
      <c r="F1537" s="63">
        <v>4</v>
      </c>
      <c r="G1537" s="63">
        <v>725</v>
      </c>
      <c r="H1537" s="63">
        <v>7</v>
      </c>
    </row>
    <row r="1538" spans="1:8" ht="14.25">
      <c r="A1538" s="63" t="s">
        <v>1100</v>
      </c>
      <c r="B1538" s="63">
        <v>6</v>
      </c>
      <c r="C1538" s="192" t="s">
        <v>1110</v>
      </c>
      <c r="D1538" s="63" t="s">
        <v>1102</v>
      </c>
      <c r="E1538" s="63">
        <v>542</v>
      </c>
      <c r="F1538" s="63">
        <v>4</v>
      </c>
      <c r="G1538" s="63">
        <v>735</v>
      </c>
      <c r="H1538" s="63">
        <v>6</v>
      </c>
    </row>
    <row r="1539" spans="1:8" ht="14.25">
      <c r="A1539" s="63" t="s">
        <v>1100</v>
      </c>
      <c r="B1539" s="63">
        <v>6</v>
      </c>
      <c r="C1539" s="192" t="s">
        <v>1110</v>
      </c>
      <c r="D1539" s="63" t="s">
        <v>1104</v>
      </c>
      <c r="E1539" s="63">
        <v>149</v>
      </c>
      <c r="F1539" s="63">
        <v>2</v>
      </c>
      <c r="G1539" s="63">
        <v>173</v>
      </c>
      <c r="H1539" s="63">
        <v>5</v>
      </c>
    </row>
    <row r="1540" spans="1:8" ht="14.25">
      <c r="A1540" s="63" t="s">
        <v>1100</v>
      </c>
      <c r="B1540" s="63">
        <v>6</v>
      </c>
      <c r="C1540" s="192" t="s">
        <v>1110</v>
      </c>
      <c r="D1540" s="63" t="s">
        <v>1104</v>
      </c>
      <c r="E1540" s="63">
        <v>188</v>
      </c>
      <c r="F1540" s="63">
        <v>2</v>
      </c>
      <c r="G1540" s="63">
        <v>162</v>
      </c>
      <c r="H1540" s="63">
        <v>2</v>
      </c>
    </row>
    <row r="1541" spans="1:8" ht="14.25">
      <c r="A1541" s="63" t="s">
        <v>1100</v>
      </c>
      <c r="B1541" s="63">
        <v>6</v>
      </c>
      <c r="C1541" s="192" t="s">
        <v>1110</v>
      </c>
      <c r="D1541" s="63" t="s">
        <v>1104</v>
      </c>
      <c r="E1541" s="63">
        <v>298</v>
      </c>
      <c r="F1541" s="63">
        <v>2</v>
      </c>
      <c r="G1541" s="63">
        <v>291</v>
      </c>
      <c r="H1541" s="63">
        <v>6</v>
      </c>
    </row>
    <row r="1542" spans="1:8" ht="14.25">
      <c r="A1542" s="63" t="s">
        <v>1100</v>
      </c>
      <c r="B1542" s="63">
        <v>6</v>
      </c>
      <c r="C1542" s="192" t="s">
        <v>1110</v>
      </c>
      <c r="D1542" s="63" t="s">
        <v>1104</v>
      </c>
      <c r="E1542" s="63">
        <v>564</v>
      </c>
      <c r="F1542" s="63">
        <v>6</v>
      </c>
      <c r="G1542" s="63">
        <v>861</v>
      </c>
      <c r="H1542" s="63">
        <v>5</v>
      </c>
    </row>
    <row r="1543" spans="1:8" ht="14.25">
      <c r="A1543" s="63" t="s">
        <v>1100</v>
      </c>
      <c r="B1543" s="63">
        <v>6</v>
      </c>
      <c r="C1543" s="192" t="s">
        <v>1110</v>
      </c>
      <c r="D1543" s="63" t="s">
        <v>1104</v>
      </c>
      <c r="E1543" s="63">
        <v>752</v>
      </c>
      <c r="F1543" s="63">
        <v>4</v>
      </c>
      <c r="G1543" s="63">
        <v>644</v>
      </c>
      <c r="H1543" s="63">
        <v>3</v>
      </c>
    </row>
    <row r="1544" spans="1:8" ht="14.25">
      <c r="A1544" s="63" t="s">
        <v>1100</v>
      </c>
      <c r="B1544" s="63">
        <v>6</v>
      </c>
      <c r="C1544" s="192" t="s">
        <v>1110</v>
      </c>
      <c r="D1544" s="63" t="s">
        <v>1104</v>
      </c>
      <c r="E1544" s="63">
        <v>940</v>
      </c>
      <c r="F1544" s="63">
        <v>5</v>
      </c>
      <c r="G1544" s="63">
        <v>603</v>
      </c>
      <c r="H1544" s="63">
        <v>4</v>
      </c>
    </row>
    <row r="1545" spans="1:8" ht="14.25">
      <c r="A1545" s="63" t="s">
        <v>1100</v>
      </c>
      <c r="B1545" s="63">
        <v>6</v>
      </c>
      <c r="C1545" s="192" t="s">
        <v>1110</v>
      </c>
      <c r="D1545" s="63" t="s">
        <v>1104</v>
      </c>
      <c r="E1545" s="63">
        <v>1316</v>
      </c>
      <c r="F1545" s="63">
        <v>7</v>
      </c>
      <c r="G1545" s="63">
        <v>982</v>
      </c>
      <c r="H1545" s="63">
        <v>3</v>
      </c>
    </row>
    <row r="1546" spans="1:8" ht="14.25">
      <c r="A1546" s="63" t="s">
        <v>1100</v>
      </c>
      <c r="B1546" s="63">
        <v>6</v>
      </c>
      <c r="C1546" s="192" t="s">
        <v>1110</v>
      </c>
      <c r="D1546" s="63" t="s">
        <v>1104</v>
      </c>
      <c r="E1546" s="63">
        <v>1504</v>
      </c>
      <c r="F1546" s="63">
        <v>8</v>
      </c>
      <c r="G1546" s="63">
        <v>1153</v>
      </c>
      <c r="H1546" s="63">
        <v>7</v>
      </c>
    </row>
    <row r="1547" spans="1:8" ht="14.25">
      <c r="A1547" s="63" t="s">
        <v>1100</v>
      </c>
      <c r="B1547" s="63">
        <v>6</v>
      </c>
      <c r="C1547" s="192" t="s">
        <v>1110</v>
      </c>
      <c r="D1547" s="63" t="s">
        <v>1104</v>
      </c>
      <c r="E1547" s="63">
        <v>1880</v>
      </c>
      <c r="F1547" s="63">
        <v>30</v>
      </c>
      <c r="G1547" s="63">
        <v>3959</v>
      </c>
      <c r="H1547" s="63">
        <v>45</v>
      </c>
    </row>
    <row r="1548" spans="1:8" ht="14.25">
      <c r="A1548" s="63" t="s">
        <v>1100</v>
      </c>
      <c r="B1548" s="63">
        <v>6</v>
      </c>
      <c r="C1548" s="192" t="s">
        <v>1110</v>
      </c>
      <c r="D1548" s="63" t="s">
        <v>1104</v>
      </c>
      <c r="E1548" s="63">
        <v>2068</v>
      </c>
      <c r="F1548" s="63">
        <v>11</v>
      </c>
      <c r="G1548" s="63">
        <v>1463</v>
      </c>
      <c r="H1548" s="63">
        <v>19</v>
      </c>
    </row>
    <row r="1549" spans="1:8" ht="14.25">
      <c r="A1549" s="63" t="s">
        <v>1100</v>
      </c>
      <c r="B1549" s="63">
        <v>6</v>
      </c>
      <c r="C1549" s="192" t="s">
        <v>1110</v>
      </c>
      <c r="D1549" s="63" t="s">
        <v>1104</v>
      </c>
      <c r="E1549" s="63">
        <v>2820</v>
      </c>
      <c r="F1549" s="63">
        <v>15</v>
      </c>
      <c r="G1549" s="63">
        <v>2125</v>
      </c>
      <c r="H1549" s="63">
        <v>27</v>
      </c>
    </row>
    <row r="1550" spans="1:8" ht="14.25">
      <c r="A1550" s="63" t="s">
        <v>1100</v>
      </c>
      <c r="B1550" s="63">
        <v>6</v>
      </c>
      <c r="C1550" s="192" t="s">
        <v>1110</v>
      </c>
      <c r="D1550" s="63" t="s">
        <v>1104</v>
      </c>
      <c r="E1550" s="63">
        <v>3384</v>
      </c>
      <c r="F1550" s="63">
        <v>36</v>
      </c>
      <c r="G1550" s="63">
        <v>6112</v>
      </c>
      <c r="H1550" s="63">
        <v>138</v>
      </c>
    </row>
    <row r="1551" spans="1:8" ht="14.25">
      <c r="A1551" s="63" t="s">
        <v>1100</v>
      </c>
      <c r="B1551" s="63">
        <v>6</v>
      </c>
      <c r="C1551" s="192" t="s">
        <v>1110</v>
      </c>
      <c r="D1551" s="63" t="s">
        <v>1104</v>
      </c>
      <c r="E1551" s="63">
        <v>3760</v>
      </c>
      <c r="F1551" s="63">
        <v>20</v>
      </c>
      <c r="G1551" s="63">
        <v>2917</v>
      </c>
      <c r="H1551" s="63">
        <v>57</v>
      </c>
    </row>
    <row r="1552" spans="1:8" ht="14.25">
      <c r="A1552" s="63" t="s">
        <v>1100</v>
      </c>
      <c r="B1552" s="63">
        <v>6</v>
      </c>
      <c r="C1552" s="192" t="s">
        <v>1110</v>
      </c>
      <c r="D1552" s="63" t="s">
        <v>1104</v>
      </c>
      <c r="E1552" s="63">
        <v>5264</v>
      </c>
      <c r="F1552" s="63">
        <v>28</v>
      </c>
      <c r="G1552" s="63">
        <v>2900</v>
      </c>
      <c r="H1552" s="63">
        <v>49</v>
      </c>
    </row>
    <row r="1553" spans="1:8" ht="14.25">
      <c r="A1553" s="63" t="s">
        <v>1100</v>
      </c>
      <c r="B1553" s="63">
        <v>6</v>
      </c>
      <c r="C1553" s="192" t="s">
        <v>1110</v>
      </c>
      <c r="D1553" s="63" t="s">
        <v>1104</v>
      </c>
      <c r="E1553" s="63">
        <v>16544</v>
      </c>
      <c r="F1553" s="63">
        <v>88</v>
      </c>
      <c r="G1553" s="63">
        <v>8846</v>
      </c>
      <c r="H1553" s="63">
        <v>143</v>
      </c>
    </row>
    <row r="1554" spans="1:8" ht="14.25">
      <c r="A1554" s="63" t="s">
        <v>1100</v>
      </c>
      <c r="B1554" s="63">
        <v>6</v>
      </c>
      <c r="C1554" s="192" t="s">
        <v>1110</v>
      </c>
      <c r="D1554" s="63" t="s">
        <v>1104</v>
      </c>
      <c r="E1554" s="63">
        <v>19552</v>
      </c>
      <c r="F1554" s="63">
        <v>208</v>
      </c>
      <c r="G1554" s="63">
        <v>28609</v>
      </c>
      <c r="H1554" s="63">
        <v>429</v>
      </c>
    </row>
    <row r="1555" spans="1:8" ht="14.25">
      <c r="A1555" s="63" t="s">
        <v>1100</v>
      </c>
      <c r="B1555" s="63">
        <v>6</v>
      </c>
      <c r="C1555" s="192" t="s">
        <v>1110</v>
      </c>
      <c r="D1555" s="63" t="s">
        <v>1104</v>
      </c>
      <c r="E1555" s="63">
        <v>19740</v>
      </c>
      <c r="F1555" s="63">
        <v>210</v>
      </c>
      <c r="G1555" s="63">
        <v>29281</v>
      </c>
      <c r="H1555" s="63">
        <v>374</v>
      </c>
    </row>
    <row r="1556" spans="1:8" ht="14.25">
      <c r="A1556" s="63" t="s">
        <v>1100</v>
      </c>
      <c r="B1556" s="63">
        <v>6</v>
      </c>
      <c r="C1556" s="192" t="s">
        <v>1110</v>
      </c>
      <c r="D1556" s="63" t="s">
        <v>1104</v>
      </c>
      <c r="E1556" s="63">
        <v>19928</v>
      </c>
      <c r="F1556" s="63">
        <v>212</v>
      </c>
      <c r="G1556" s="63">
        <v>34704</v>
      </c>
      <c r="H1556" s="63">
        <v>692</v>
      </c>
    </row>
    <row r="1557" spans="1:8" ht="14.25">
      <c r="A1557" s="63" t="s">
        <v>1100</v>
      </c>
      <c r="B1557" s="63">
        <v>6</v>
      </c>
      <c r="C1557" s="192" t="s">
        <v>1110</v>
      </c>
      <c r="D1557" s="63" t="s">
        <v>1104</v>
      </c>
      <c r="E1557" s="63">
        <v>20492</v>
      </c>
      <c r="F1557" s="63">
        <v>109</v>
      </c>
      <c r="G1557" s="63">
        <v>14793</v>
      </c>
      <c r="H1557" s="63">
        <v>98</v>
      </c>
    </row>
    <row r="1558" spans="1:8" ht="14.25">
      <c r="A1558" s="63" t="s">
        <v>1100</v>
      </c>
      <c r="B1558" s="63">
        <v>6</v>
      </c>
      <c r="C1558" s="192" t="s">
        <v>1110</v>
      </c>
      <c r="D1558" s="63" t="s">
        <v>1104</v>
      </c>
      <c r="E1558" s="63">
        <v>20680</v>
      </c>
      <c r="F1558" s="63">
        <v>110</v>
      </c>
      <c r="G1558" s="63">
        <v>14158</v>
      </c>
      <c r="H1558" s="63">
        <v>113</v>
      </c>
    </row>
    <row r="1559" spans="1:8" ht="14.25">
      <c r="A1559" s="63" t="s">
        <v>1100</v>
      </c>
      <c r="B1559" s="63">
        <v>6</v>
      </c>
      <c r="C1559" s="192" t="s">
        <v>1110</v>
      </c>
      <c r="D1559" s="63" t="s">
        <v>1104</v>
      </c>
      <c r="E1559" s="63">
        <v>21056</v>
      </c>
      <c r="F1559" s="63">
        <v>224</v>
      </c>
      <c r="G1559" s="63">
        <v>29919</v>
      </c>
      <c r="H1559" s="63">
        <v>296</v>
      </c>
    </row>
    <row r="1560" spans="1:8" ht="14.25">
      <c r="A1560" s="63" t="s">
        <v>1100</v>
      </c>
      <c r="B1560" s="63">
        <v>6</v>
      </c>
      <c r="C1560" s="192" t="s">
        <v>1110</v>
      </c>
      <c r="D1560" s="63" t="s">
        <v>1104</v>
      </c>
      <c r="E1560" s="63">
        <v>21244</v>
      </c>
      <c r="F1560" s="63">
        <v>226</v>
      </c>
      <c r="G1560" s="63">
        <v>28485</v>
      </c>
      <c r="H1560" s="63">
        <v>319</v>
      </c>
    </row>
    <row r="1561" spans="1:8" ht="14.25">
      <c r="A1561" s="63" t="s">
        <v>1100</v>
      </c>
      <c r="B1561" s="63">
        <v>6</v>
      </c>
      <c r="C1561" s="192" t="s">
        <v>1110</v>
      </c>
      <c r="D1561" s="63" t="s">
        <v>1104</v>
      </c>
      <c r="E1561" s="63">
        <v>21432</v>
      </c>
      <c r="F1561" s="63">
        <v>114</v>
      </c>
      <c r="G1561" s="63">
        <v>14785</v>
      </c>
      <c r="H1561" s="63">
        <v>290</v>
      </c>
    </row>
    <row r="1562" spans="1:8" ht="14.25">
      <c r="A1562" s="63" t="s">
        <v>1100</v>
      </c>
      <c r="B1562" s="63">
        <v>6</v>
      </c>
      <c r="C1562" s="192" t="s">
        <v>1110</v>
      </c>
      <c r="D1562" s="63" t="s">
        <v>1104</v>
      </c>
      <c r="E1562" s="63">
        <v>21808</v>
      </c>
      <c r="F1562" s="63">
        <v>232</v>
      </c>
      <c r="G1562" s="63">
        <v>32601</v>
      </c>
      <c r="H1562" s="63">
        <v>434</v>
      </c>
    </row>
    <row r="1563" spans="1:8" ht="14.25">
      <c r="A1563" s="63" t="s">
        <v>1100</v>
      </c>
      <c r="B1563" s="63">
        <v>6</v>
      </c>
      <c r="C1563" s="192" t="s">
        <v>1110</v>
      </c>
      <c r="D1563" s="63" t="s">
        <v>1104</v>
      </c>
      <c r="E1563" s="63">
        <v>21996</v>
      </c>
      <c r="F1563" s="63">
        <v>234</v>
      </c>
      <c r="G1563" s="63">
        <v>36721</v>
      </c>
      <c r="H1563" s="63">
        <v>522</v>
      </c>
    </row>
    <row r="1564" spans="1:8" ht="14.25">
      <c r="A1564" s="63" t="s">
        <v>1100</v>
      </c>
      <c r="B1564" s="63">
        <v>6</v>
      </c>
      <c r="C1564" s="192" t="s">
        <v>1110</v>
      </c>
      <c r="D1564" s="63" t="s">
        <v>1104</v>
      </c>
      <c r="E1564" s="63">
        <v>22560</v>
      </c>
      <c r="F1564" s="63">
        <v>120</v>
      </c>
      <c r="G1564" s="63">
        <v>18810</v>
      </c>
      <c r="H1564" s="63">
        <v>321</v>
      </c>
    </row>
    <row r="1565" spans="1:8" ht="14.25">
      <c r="A1565" s="63" t="s">
        <v>1100</v>
      </c>
      <c r="B1565" s="63">
        <v>6</v>
      </c>
      <c r="C1565" s="192" t="s">
        <v>1110</v>
      </c>
      <c r="D1565" s="63" t="s">
        <v>1104</v>
      </c>
      <c r="E1565" s="63">
        <v>22748</v>
      </c>
      <c r="F1565" s="63">
        <v>242</v>
      </c>
      <c r="G1565" s="63">
        <v>37778</v>
      </c>
      <c r="H1565" s="63">
        <v>547</v>
      </c>
    </row>
    <row r="1566" spans="1:8" ht="14.25">
      <c r="A1566" s="63" t="s">
        <v>1100</v>
      </c>
      <c r="B1566" s="63">
        <v>6</v>
      </c>
      <c r="C1566" s="192" t="s">
        <v>1110</v>
      </c>
      <c r="D1566" s="63" t="s">
        <v>1104</v>
      </c>
      <c r="E1566" s="63">
        <v>22936</v>
      </c>
      <c r="F1566" s="63">
        <v>122</v>
      </c>
      <c r="G1566" s="63">
        <v>16820</v>
      </c>
      <c r="H1566" s="63">
        <v>198</v>
      </c>
    </row>
    <row r="1567" spans="1:8" ht="14.25">
      <c r="A1567" s="63" t="s">
        <v>1100</v>
      </c>
      <c r="B1567" s="63">
        <v>6</v>
      </c>
      <c r="C1567" s="192" t="s">
        <v>1110</v>
      </c>
      <c r="D1567" s="63" t="s">
        <v>1104</v>
      </c>
      <c r="E1567" s="63">
        <v>23249</v>
      </c>
      <c r="F1567" s="63">
        <v>248</v>
      </c>
      <c r="G1567" s="63">
        <v>34718</v>
      </c>
      <c r="H1567" s="63">
        <v>373</v>
      </c>
    </row>
    <row r="1568" spans="1:8" ht="14.25">
      <c r="A1568" s="63" t="s">
        <v>1100</v>
      </c>
      <c r="B1568" s="63">
        <v>7</v>
      </c>
      <c r="C1568" s="192" t="s">
        <v>1111</v>
      </c>
      <c r="D1568" s="63" t="s">
        <v>1104</v>
      </c>
      <c r="E1568" s="63">
        <v>188</v>
      </c>
      <c r="F1568" s="63">
        <v>3</v>
      </c>
      <c r="G1568" s="63">
        <v>497</v>
      </c>
      <c r="H1568" s="63">
        <v>14</v>
      </c>
    </row>
    <row r="1569" spans="1:8" ht="14.25">
      <c r="A1569" s="63" t="s">
        <v>1100</v>
      </c>
      <c r="B1569" s="63">
        <v>7</v>
      </c>
      <c r="C1569" s="192" t="s">
        <v>1111</v>
      </c>
      <c r="D1569" s="63" t="s">
        <v>1104</v>
      </c>
      <c r="E1569" s="63">
        <v>1269</v>
      </c>
      <c r="F1569" s="63">
        <v>16</v>
      </c>
      <c r="G1569" s="63">
        <v>1946</v>
      </c>
      <c r="H1569" s="63">
        <v>26</v>
      </c>
    </row>
    <row r="1570" spans="1:8" ht="14.25">
      <c r="A1570" s="63" t="s">
        <v>1100</v>
      </c>
      <c r="B1570" s="63">
        <v>7</v>
      </c>
      <c r="C1570" s="192" t="s">
        <v>1111</v>
      </c>
      <c r="D1570" s="63" t="s">
        <v>1104</v>
      </c>
      <c r="E1570" s="63">
        <v>1316</v>
      </c>
      <c r="F1570" s="63">
        <v>14</v>
      </c>
      <c r="G1570" s="63">
        <v>1498</v>
      </c>
      <c r="H1570" s="63">
        <v>33</v>
      </c>
    </row>
    <row r="1571" spans="1:8" ht="14.25">
      <c r="A1571" s="63" t="s">
        <v>1100</v>
      </c>
      <c r="B1571" s="63">
        <v>7</v>
      </c>
      <c r="C1571" s="192" t="s">
        <v>1111</v>
      </c>
      <c r="D1571" s="63" t="s">
        <v>1104</v>
      </c>
      <c r="E1571" s="63">
        <v>1402</v>
      </c>
      <c r="F1571" s="63">
        <v>18</v>
      </c>
      <c r="G1571" s="63">
        <v>2271</v>
      </c>
      <c r="H1571" s="63">
        <v>42</v>
      </c>
    </row>
    <row r="1572" spans="1:8" ht="14.25">
      <c r="A1572" s="63" t="s">
        <v>1100</v>
      </c>
      <c r="B1572" s="63">
        <v>7</v>
      </c>
      <c r="C1572" s="192" t="s">
        <v>1111</v>
      </c>
      <c r="D1572" s="63" t="s">
        <v>1104</v>
      </c>
      <c r="E1572" s="63">
        <v>1440</v>
      </c>
      <c r="F1572" s="63">
        <v>18</v>
      </c>
      <c r="G1572" s="63">
        <v>2106</v>
      </c>
      <c r="H1572" s="63">
        <v>29</v>
      </c>
    </row>
    <row r="1573" spans="1:8" ht="14.25">
      <c r="A1573" s="63" t="s">
        <v>1100</v>
      </c>
      <c r="B1573" s="63">
        <v>7</v>
      </c>
      <c r="C1573" s="192" t="s">
        <v>1111</v>
      </c>
      <c r="D1573" s="63" t="s">
        <v>1104</v>
      </c>
      <c r="E1573" s="63">
        <v>1504</v>
      </c>
      <c r="F1573" s="63">
        <v>64</v>
      </c>
      <c r="G1573" s="63">
        <v>8657</v>
      </c>
      <c r="H1573" s="63">
        <v>139</v>
      </c>
    </row>
    <row r="1574" spans="1:8" ht="14.25">
      <c r="A1574" s="63" t="s">
        <v>1100</v>
      </c>
      <c r="B1574" s="63">
        <v>7</v>
      </c>
      <c r="C1574" s="192" t="s">
        <v>1111</v>
      </c>
      <c r="D1574" s="63" t="s">
        <v>1104</v>
      </c>
      <c r="E1574" s="63">
        <v>1692</v>
      </c>
      <c r="F1574" s="63">
        <v>63</v>
      </c>
      <c r="G1574" s="63">
        <v>8442</v>
      </c>
      <c r="H1574" s="63">
        <v>130</v>
      </c>
    </row>
    <row r="1575" spans="1:8" ht="14.25">
      <c r="A1575" s="63" t="s">
        <v>1100</v>
      </c>
      <c r="B1575" s="63">
        <v>7</v>
      </c>
      <c r="C1575" s="192" t="s">
        <v>1111</v>
      </c>
      <c r="D1575" s="63" t="s">
        <v>1104</v>
      </c>
      <c r="E1575" s="63">
        <v>1880</v>
      </c>
      <c r="F1575" s="63">
        <v>10</v>
      </c>
      <c r="G1575" s="63">
        <v>1520</v>
      </c>
      <c r="H1575" s="63">
        <v>30</v>
      </c>
    </row>
    <row r="1576" spans="1:8" ht="14.25">
      <c r="A1576" s="63" t="s">
        <v>1100</v>
      </c>
      <c r="B1576" s="63">
        <v>9</v>
      </c>
      <c r="C1576" s="192" t="s">
        <v>1112</v>
      </c>
      <c r="D1576" s="63" t="s">
        <v>1104</v>
      </c>
      <c r="E1576" s="63">
        <v>1316</v>
      </c>
      <c r="F1576" s="63">
        <v>14</v>
      </c>
      <c r="G1576" s="63">
        <v>1537</v>
      </c>
      <c r="H1576" s="63">
        <v>30</v>
      </c>
    </row>
    <row r="1577" spans="1:8" ht="14.25">
      <c r="A1577" s="63" t="s">
        <v>1100</v>
      </c>
      <c r="B1577" s="63">
        <v>9</v>
      </c>
      <c r="C1577" s="192" t="s">
        <v>1112</v>
      </c>
      <c r="D1577" s="63" t="s">
        <v>1104</v>
      </c>
      <c r="E1577" s="63">
        <v>1504</v>
      </c>
      <c r="F1577" s="63">
        <v>64</v>
      </c>
      <c r="G1577" s="63">
        <v>8298</v>
      </c>
      <c r="H1577" s="63">
        <v>176</v>
      </c>
    </row>
    <row r="1578" spans="1:8" ht="14.25">
      <c r="A1578" s="63" t="s">
        <v>1100</v>
      </c>
      <c r="B1578" s="63">
        <v>9</v>
      </c>
      <c r="C1578" s="192" t="s">
        <v>1112</v>
      </c>
      <c r="D1578" s="63" t="s">
        <v>1104</v>
      </c>
      <c r="E1578" s="63">
        <v>1692</v>
      </c>
      <c r="F1578" s="63">
        <v>108</v>
      </c>
      <c r="G1578" s="63">
        <v>14079</v>
      </c>
      <c r="H1578" s="63">
        <v>329</v>
      </c>
    </row>
    <row r="1579" spans="1:8" ht="14.25">
      <c r="A1579" s="63" t="s">
        <v>1100</v>
      </c>
      <c r="B1579" s="63">
        <v>9</v>
      </c>
      <c r="C1579" s="192" t="s">
        <v>1112</v>
      </c>
      <c r="D1579" s="63" t="s">
        <v>1104</v>
      </c>
      <c r="E1579" s="63">
        <v>1880</v>
      </c>
      <c r="F1579" s="63">
        <v>20</v>
      </c>
      <c r="G1579" s="63">
        <v>3176</v>
      </c>
      <c r="H1579" s="63">
        <v>62</v>
      </c>
    </row>
    <row r="1580" spans="1:8" ht="14.25">
      <c r="A1580" s="63" t="s">
        <v>1100</v>
      </c>
      <c r="B1580" s="63">
        <v>12</v>
      </c>
      <c r="C1580" s="192" t="s">
        <v>1113</v>
      </c>
      <c r="D1580" s="63" t="s">
        <v>1104</v>
      </c>
      <c r="E1580" s="63">
        <v>149</v>
      </c>
      <c r="F1580" s="63">
        <v>8</v>
      </c>
      <c r="G1580" s="63">
        <v>883</v>
      </c>
      <c r="H1580" s="63">
        <v>16</v>
      </c>
    </row>
    <row r="1581" spans="1:8" ht="14.25">
      <c r="A1581" s="63" t="s">
        <v>1100</v>
      </c>
      <c r="B1581" s="63">
        <v>12</v>
      </c>
      <c r="C1581" s="192" t="s">
        <v>1113</v>
      </c>
      <c r="D1581" s="63" t="s">
        <v>1104</v>
      </c>
      <c r="E1581" s="63">
        <v>298</v>
      </c>
      <c r="F1581" s="63">
        <v>2</v>
      </c>
      <c r="G1581" s="63">
        <v>258</v>
      </c>
      <c r="H1581" s="63">
        <v>3</v>
      </c>
    </row>
    <row r="1582" spans="1:8" ht="14.25">
      <c r="A1582" s="63" t="s">
        <v>1100</v>
      </c>
      <c r="B1582" s="63">
        <v>12</v>
      </c>
      <c r="C1582" s="192" t="s">
        <v>1113</v>
      </c>
      <c r="D1582" s="63" t="s">
        <v>1104</v>
      </c>
      <c r="E1582" s="63">
        <v>376</v>
      </c>
      <c r="F1582" s="63">
        <v>8</v>
      </c>
      <c r="G1582" s="63">
        <v>1219</v>
      </c>
      <c r="H1582" s="63">
        <v>42</v>
      </c>
    </row>
    <row r="1583" spans="1:8" ht="14.25">
      <c r="A1583" s="63" t="s">
        <v>1100</v>
      </c>
      <c r="B1583" s="63">
        <v>12</v>
      </c>
      <c r="C1583" s="192" t="s">
        <v>1113</v>
      </c>
      <c r="D1583" s="63" t="s">
        <v>1104</v>
      </c>
      <c r="E1583" s="63">
        <v>447</v>
      </c>
      <c r="F1583" s="63">
        <v>3</v>
      </c>
      <c r="G1583" s="63">
        <v>279</v>
      </c>
      <c r="H1583" s="63">
        <v>7</v>
      </c>
    </row>
    <row r="1584" spans="1:8" ht="14.25">
      <c r="A1584" s="63" t="s">
        <v>1100</v>
      </c>
      <c r="B1584" s="63">
        <v>12</v>
      </c>
      <c r="C1584" s="192" t="s">
        <v>1113</v>
      </c>
      <c r="D1584" s="63" t="s">
        <v>1104</v>
      </c>
      <c r="E1584" s="63">
        <v>745</v>
      </c>
      <c r="F1584" s="63">
        <v>10</v>
      </c>
      <c r="G1584" s="63">
        <v>1178</v>
      </c>
      <c r="H1584" s="63">
        <v>41</v>
      </c>
    </row>
    <row r="1585" spans="1:8" ht="14.25">
      <c r="A1585" s="63" t="s">
        <v>1100</v>
      </c>
      <c r="B1585" s="63">
        <v>12</v>
      </c>
      <c r="C1585" s="192" t="s">
        <v>1113</v>
      </c>
      <c r="D1585" s="63" t="s">
        <v>1104</v>
      </c>
      <c r="E1585" s="63">
        <v>894</v>
      </c>
      <c r="F1585" s="63">
        <v>12</v>
      </c>
      <c r="G1585" s="63">
        <v>1257</v>
      </c>
      <c r="H1585" s="63">
        <v>31</v>
      </c>
    </row>
    <row r="1586" spans="1:8" ht="14.25">
      <c r="A1586" s="63" t="s">
        <v>1100</v>
      </c>
      <c r="B1586" s="63">
        <v>12</v>
      </c>
      <c r="C1586" s="192" t="s">
        <v>1113</v>
      </c>
      <c r="D1586" s="63" t="s">
        <v>1104</v>
      </c>
      <c r="E1586" s="63">
        <v>1041</v>
      </c>
      <c r="F1586" s="63">
        <v>7</v>
      </c>
      <c r="G1586" s="63">
        <v>656</v>
      </c>
      <c r="H1586" s="63">
        <v>5</v>
      </c>
    </row>
    <row r="1587" spans="1:8" ht="14.25">
      <c r="A1587" s="63" t="s">
        <v>1100</v>
      </c>
      <c r="B1587" s="63">
        <v>12</v>
      </c>
      <c r="C1587" s="192" t="s">
        <v>1113</v>
      </c>
      <c r="D1587" s="63" t="s">
        <v>1104</v>
      </c>
      <c r="E1587" s="63">
        <v>1043</v>
      </c>
      <c r="F1587" s="63">
        <v>21</v>
      </c>
      <c r="G1587" s="63">
        <v>2192</v>
      </c>
      <c r="H1587" s="63">
        <v>53</v>
      </c>
    </row>
    <row r="1588" spans="1:8" ht="14.25">
      <c r="A1588" s="63" t="s">
        <v>1100</v>
      </c>
      <c r="B1588" s="63">
        <v>12</v>
      </c>
      <c r="C1588" s="192" t="s">
        <v>1113</v>
      </c>
      <c r="D1588" s="63" t="s">
        <v>1104</v>
      </c>
      <c r="E1588" s="63">
        <v>1044</v>
      </c>
      <c r="F1588" s="63">
        <v>14</v>
      </c>
      <c r="G1588" s="63">
        <v>1659</v>
      </c>
      <c r="H1588" s="63">
        <v>31</v>
      </c>
    </row>
    <row r="1589" spans="1:8" ht="14.25">
      <c r="A1589" s="63" t="s">
        <v>1100</v>
      </c>
      <c r="B1589" s="63">
        <v>12</v>
      </c>
      <c r="C1589" s="192" t="s">
        <v>1113</v>
      </c>
      <c r="D1589" s="63" t="s">
        <v>1104</v>
      </c>
      <c r="E1589" s="63">
        <v>1190</v>
      </c>
      <c r="F1589" s="63">
        <v>8</v>
      </c>
      <c r="G1589" s="63">
        <v>704</v>
      </c>
      <c r="H1589" s="63">
        <v>12</v>
      </c>
    </row>
    <row r="1590" spans="1:8" ht="14.25">
      <c r="A1590" s="63" t="s">
        <v>1100</v>
      </c>
      <c r="B1590" s="63">
        <v>12</v>
      </c>
      <c r="C1590" s="192" t="s">
        <v>1113</v>
      </c>
      <c r="D1590" s="63" t="s">
        <v>1104</v>
      </c>
      <c r="E1590" s="63">
        <v>1192</v>
      </c>
      <c r="F1590" s="63">
        <v>24</v>
      </c>
      <c r="G1590" s="63">
        <v>2567</v>
      </c>
      <c r="H1590" s="63">
        <v>51</v>
      </c>
    </row>
    <row r="1591" spans="1:8" ht="14.25">
      <c r="A1591" s="63" t="s">
        <v>1100</v>
      </c>
      <c r="B1591" s="63">
        <v>12</v>
      </c>
      <c r="C1591" s="192" t="s">
        <v>1113</v>
      </c>
      <c r="D1591" s="63" t="s">
        <v>1104</v>
      </c>
      <c r="E1591" s="63">
        <v>1231</v>
      </c>
      <c r="F1591" s="63">
        <v>16</v>
      </c>
      <c r="G1591" s="63">
        <v>2042</v>
      </c>
      <c r="H1591" s="63">
        <v>44</v>
      </c>
    </row>
    <row r="1592" spans="1:8" ht="14.25">
      <c r="A1592" s="63" t="s">
        <v>1100</v>
      </c>
      <c r="B1592" s="63">
        <v>12</v>
      </c>
      <c r="C1592" s="192" t="s">
        <v>1113</v>
      </c>
      <c r="D1592" s="63" t="s">
        <v>1104</v>
      </c>
      <c r="E1592" s="63">
        <v>1341</v>
      </c>
      <c r="F1592" s="63">
        <v>27</v>
      </c>
      <c r="G1592" s="63">
        <v>2896</v>
      </c>
      <c r="H1592" s="63">
        <v>69</v>
      </c>
    </row>
    <row r="1593" spans="1:8" ht="14.25">
      <c r="A1593" s="63" t="s">
        <v>1100</v>
      </c>
      <c r="B1593" s="63">
        <v>12</v>
      </c>
      <c r="C1593" s="192" t="s">
        <v>1113</v>
      </c>
      <c r="D1593" s="63" t="s">
        <v>1104</v>
      </c>
      <c r="E1593" s="63">
        <v>1344</v>
      </c>
      <c r="F1593" s="63">
        <v>18</v>
      </c>
      <c r="G1593" s="63">
        <v>2200</v>
      </c>
      <c r="H1593" s="63">
        <v>51</v>
      </c>
    </row>
    <row r="1594" spans="1:8" ht="14.25">
      <c r="A1594" s="63" t="s">
        <v>1100</v>
      </c>
      <c r="B1594" s="63">
        <v>12</v>
      </c>
      <c r="C1594" s="192" t="s">
        <v>1113</v>
      </c>
      <c r="D1594" s="63" t="s">
        <v>1104</v>
      </c>
      <c r="E1594" s="63">
        <v>1380</v>
      </c>
      <c r="F1594" s="63">
        <v>18</v>
      </c>
      <c r="G1594" s="63">
        <v>2061</v>
      </c>
      <c r="H1594" s="63">
        <v>35</v>
      </c>
    </row>
    <row r="1595" spans="1:8" ht="14.25">
      <c r="A1595" s="63" t="s">
        <v>1100</v>
      </c>
      <c r="B1595" s="63">
        <v>12</v>
      </c>
      <c r="C1595" s="192" t="s">
        <v>1113</v>
      </c>
      <c r="D1595" s="63" t="s">
        <v>1104</v>
      </c>
      <c r="E1595" s="63">
        <v>1490</v>
      </c>
      <c r="F1595" s="63">
        <v>10</v>
      </c>
      <c r="G1595" s="63">
        <v>1432</v>
      </c>
      <c r="H1595" s="63">
        <v>31</v>
      </c>
    </row>
    <row r="1596" spans="1:8" ht="14.25">
      <c r="A1596" s="63" t="s">
        <v>1100</v>
      </c>
      <c r="B1596" s="63">
        <v>15</v>
      </c>
      <c r="C1596" s="192" t="s">
        <v>1114</v>
      </c>
      <c r="D1596" s="63" t="s">
        <v>1104</v>
      </c>
      <c r="E1596" s="63">
        <v>162</v>
      </c>
      <c r="F1596" s="63">
        <v>4</v>
      </c>
      <c r="G1596" s="63">
        <v>376</v>
      </c>
      <c r="H1596" s="63">
        <v>9</v>
      </c>
    </row>
    <row r="1597" spans="1:8" ht="14.25">
      <c r="A1597" s="63" t="s">
        <v>1100</v>
      </c>
      <c r="B1597" s="63">
        <v>15</v>
      </c>
      <c r="C1597" s="192" t="s">
        <v>1114</v>
      </c>
      <c r="D1597" s="63" t="s">
        <v>1104</v>
      </c>
      <c r="E1597" s="63">
        <v>188</v>
      </c>
      <c r="F1597" s="63">
        <v>4</v>
      </c>
      <c r="G1597" s="63">
        <v>467</v>
      </c>
      <c r="H1597" s="63">
        <v>15</v>
      </c>
    </row>
    <row r="1598" spans="1:8" ht="14.25">
      <c r="A1598" s="63" t="s">
        <v>1100</v>
      </c>
      <c r="B1598" s="63">
        <v>15</v>
      </c>
      <c r="C1598" s="192" t="s">
        <v>1114</v>
      </c>
      <c r="D1598" s="63" t="s">
        <v>1104</v>
      </c>
      <c r="E1598" s="63">
        <v>376</v>
      </c>
      <c r="F1598" s="63">
        <v>2</v>
      </c>
      <c r="G1598" s="63">
        <v>241</v>
      </c>
      <c r="H1598" s="63">
        <v>4</v>
      </c>
    </row>
    <row r="1599" spans="1:8" ht="14.25">
      <c r="A1599" s="63" t="s">
        <v>1100</v>
      </c>
      <c r="B1599" s="63">
        <v>15</v>
      </c>
      <c r="C1599" s="192" t="s">
        <v>1114</v>
      </c>
      <c r="D1599" s="63" t="s">
        <v>1104</v>
      </c>
      <c r="E1599" s="63">
        <v>564</v>
      </c>
      <c r="F1599" s="63">
        <v>6</v>
      </c>
      <c r="G1599" s="63">
        <v>667</v>
      </c>
      <c r="H1599" s="63">
        <v>12</v>
      </c>
    </row>
    <row r="1600" spans="1:8" ht="14.25">
      <c r="A1600" s="63" t="s">
        <v>1100</v>
      </c>
      <c r="B1600" s="63">
        <v>15</v>
      </c>
      <c r="C1600" s="192" t="s">
        <v>1114</v>
      </c>
      <c r="D1600" s="63" t="s">
        <v>1104</v>
      </c>
      <c r="E1600" s="63">
        <v>752</v>
      </c>
      <c r="F1600" s="63">
        <v>4</v>
      </c>
      <c r="G1600" s="63">
        <v>569</v>
      </c>
      <c r="H1600" s="63">
        <v>2</v>
      </c>
    </row>
    <row r="1601" spans="1:8" ht="14.25">
      <c r="A1601" s="63" t="s">
        <v>1100</v>
      </c>
      <c r="B1601" s="63">
        <v>15</v>
      </c>
      <c r="C1601" s="192" t="s">
        <v>1114</v>
      </c>
      <c r="D1601" s="63" t="s">
        <v>1104</v>
      </c>
      <c r="E1601" s="63">
        <v>940</v>
      </c>
      <c r="F1601" s="63">
        <v>10</v>
      </c>
      <c r="G1601" s="63">
        <v>1238</v>
      </c>
      <c r="H1601" s="63">
        <v>24</v>
      </c>
    </row>
    <row r="1602" spans="1:8" ht="14.25">
      <c r="A1602" s="63" t="s">
        <v>1100</v>
      </c>
      <c r="B1602" s="63">
        <v>15</v>
      </c>
      <c r="C1602" s="192" t="s">
        <v>1114</v>
      </c>
      <c r="D1602" s="63" t="s">
        <v>1104</v>
      </c>
      <c r="E1602" s="63">
        <v>1128</v>
      </c>
      <c r="F1602" s="63">
        <v>6</v>
      </c>
      <c r="G1602" s="63">
        <v>1095</v>
      </c>
      <c r="H1602" s="63">
        <v>22</v>
      </c>
    </row>
    <row r="1603" spans="1:8" ht="14.25">
      <c r="A1603" s="63" t="s">
        <v>1100</v>
      </c>
      <c r="B1603" s="63">
        <v>15</v>
      </c>
      <c r="C1603" s="192" t="s">
        <v>1114</v>
      </c>
      <c r="D1603" s="63" t="s">
        <v>1104</v>
      </c>
      <c r="E1603" s="63">
        <v>1504</v>
      </c>
      <c r="F1603" s="63">
        <v>8</v>
      </c>
      <c r="G1603" s="63">
        <v>1427</v>
      </c>
      <c r="H1603" s="63">
        <v>28</v>
      </c>
    </row>
    <row r="1604" spans="1:8" ht="14.25">
      <c r="A1604" s="63" t="s">
        <v>1100</v>
      </c>
      <c r="B1604" s="63">
        <v>15</v>
      </c>
      <c r="C1604" s="192" t="s">
        <v>1114</v>
      </c>
      <c r="D1604" s="63" t="s">
        <v>1104</v>
      </c>
      <c r="E1604" s="63">
        <v>1692</v>
      </c>
      <c r="F1604" s="63">
        <v>9</v>
      </c>
      <c r="G1604" s="63">
        <v>1325</v>
      </c>
      <c r="H1604" s="63">
        <v>24</v>
      </c>
    </row>
    <row r="1605" spans="1:8" ht="14.25">
      <c r="A1605" s="63" t="s">
        <v>1100</v>
      </c>
      <c r="B1605" s="63">
        <v>15</v>
      </c>
      <c r="C1605" s="192" t="s">
        <v>1114</v>
      </c>
      <c r="D1605" s="63" t="s">
        <v>1104</v>
      </c>
      <c r="E1605" s="63">
        <v>3948</v>
      </c>
      <c r="F1605" s="63">
        <v>21</v>
      </c>
      <c r="G1605" s="63">
        <v>2734</v>
      </c>
      <c r="H1605" s="63">
        <v>52</v>
      </c>
    </row>
    <row r="1606" spans="1:8" ht="14.25">
      <c r="A1606" s="63" t="s">
        <v>1100</v>
      </c>
      <c r="B1606" s="63">
        <v>15</v>
      </c>
      <c r="C1606" s="192" t="s">
        <v>1114</v>
      </c>
      <c r="D1606" s="63" t="s">
        <v>1104</v>
      </c>
      <c r="E1606" s="63">
        <v>4324</v>
      </c>
      <c r="F1606" s="63">
        <v>23</v>
      </c>
      <c r="G1606" s="63">
        <v>3679</v>
      </c>
      <c r="H1606" s="63">
        <v>65</v>
      </c>
    </row>
    <row r="1607" spans="1:8" ht="14.25">
      <c r="A1607" s="63" t="s">
        <v>1100</v>
      </c>
      <c r="B1607" s="63">
        <v>15</v>
      </c>
      <c r="C1607" s="192" t="s">
        <v>1114</v>
      </c>
      <c r="D1607" s="63" t="s">
        <v>1104</v>
      </c>
      <c r="E1607" s="63">
        <v>4700</v>
      </c>
      <c r="F1607" s="63">
        <v>175</v>
      </c>
      <c r="G1607" s="63">
        <v>23357</v>
      </c>
      <c r="H1607" s="63">
        <v>463</v>
      </c>
    </row>
    <row r="1608" spans="1:8" ht="14.25">
      <c r="A1608" s="63" t="s">
        <v>1100</v>
      </c>
      <c r="B1608" s="63">
        <v>15</v>
      </c>
      <c r="C1608" s="192" t="s">
        <v>1114</v>
      </c>
      <c r="D1608" s="63" t="s">
        <v>1104</v>
      </c>
      <c r="E1608" s="63">
        <v>4888</v>
      </c>
      <c r="F1608" s="63">
        <v>52</v>
      </c>
      <c r="G1608" s="63">
        <v>5786</v>
      </c>
      <c r="H1608" s="63">
        <v>69</v>
      </c>
    </row>
    <row r="1609" spans="1:8" ht="14.25">
      <c r="A1609" s="63" t="s">
        <v>1100</v>
      </c>
      <c r="B1609" s="63">
        <v>15</v>
      </c>
      <c r="C1609" s="192" t="s">
        <v>1114</v>
      </c>
      <c r="D1609" s="63" t="s">
        <v>1104</v>
      </c>
      <c r="E1609" s="63">
        <v>5076</v>
      </c>
      <c r="F1609" s="63">
        <v>81</v>
      </c>
      <c r="G1609" s="63">
        <v>9228</v>
      </c>
      <c r="H1609" s="63">
        <v>145</v>
      </c>
    </row>
    <row r="1610" spans="1:8" ht="14.25">
      <c r="A1610" s="63" t="s">
        <v>1100</v>
      </c>
      <c r="B1610" s="63">
        <v>15</v>
      </c>
      <c r="C1610" s="192" t="s">
        <v>1114</v>
      </c>
      <c r="D1610" s="63" t="s">
        <v>1104</v>
      </c>
      <c r="E1610" s="63">
        <v>5264</v>
      </c>
      <c r="F1610" s="63">
        <v>112</v>
      </c>
      <c r="G1610" s="63">
        <v>14110</v>
      </c>
      <c r="H1610" s="63">
        <v>206</v>
      </c>
    </row>
    <row r="1611" spans="1:8" ht="14.25">
      <c r="A1611" s="63" t="s">
        <v>1100</v>
      </c>
      <c r="B1611" s="63">
        <v>15</v>
      </c>
      <c r="C1611" s="192" t="s">
        <v>1114</v>
      </c>
      <c r="D1611" s="63" t="s">
        <v>1104</v>
      </c>
      <c r="E1611" s="63">
        <v>5452</v>
      </c>
      <c r="F1611" s="63">
        <v>29</v>
      </c>
      <c r="G1611" s="63">
        <v>4005</v>
      </c>
      <c r="H1611" s="63">
        <v>28</v>
      </c>
    </row>
    <row r="1612" spans="1:8" ht="14.25">
      <c r="A1612" s="63" t="s">
        <v>1100</v>
      </c>
      <c r="B1612" s="63">
        <v>15</v>
      </c>
      <c r="C1612" s="192" t="s">
        <v>1114</v>
      </c>
      <c r="D1612" s="63" t="s">
        <v>1104</v>
      </c>
      <c r="E1612" s="63">
        <v>5640</v>
      </c>
      <c r="F1612" s="63">
        <v>150</v>
      </c>
      <c r="G1612" s="63">
        <v>17804</v>
      </c>
      <c r="H1612" s="63">
        <v>254</v>
      </c>
    </row>
    <row r="1613" spans="1:8" ht="14.25">
      <c r="A1613" s="63" t="s">
        <v>1100</v>
      </c>
      <c r="B1613" s="63">
        <v>16</v>
      </c>
      <c r="C1613" s="192" t="s">
        <v>1115</v>
      </c>
      <c r="D1613" s="63" t="s">
        <v>1104</v>
      </c>
      <c r="E1613" s="63">
        <v>162</v>
      </c>
      <c r="F1613" s="63">
        <v>2</v>
      </c>
      <c r="G1613" s="63">
        <v>247</v>
      </c>
      <c r="H1613" s="63">
        <v>6</v>
      </c>
    </row>
    <row r="1614" spans="1:8" ht="14.25">
      <c r="A1614" s="63" t="s">
        <v>1100</v>
      </c>
      <c r="B1614" s="63">
        <v>16</v>
      </c>
      <c r="C1614" s="192" t="s">
        <v>1115</v>
      </c>
      <c r="D1614" s="63" t="s">
        <v>1104</v>
      </c>
      <c r="E1614" s="63">
        <v>164</v>
      </c>
      <c r="F1614" s="63">
        <v>1</v>
      </c>
      <c r="G1614" s="63">
        <v>94</v>
      </c>
      <c r="H1614" s="63">
        <v>0</v>
      </c>
    </row>
    <row r="1615" spans="1:8" ht="14.25">
      <c r="A1615" s="63" t="s">
        <v>1100</v>
      </c>
      <c r="B1615" s="63">
        <v>16</v>
      </c>
      <c r="C1615" s="192" t="s">
        <v>1115</v>
      </c>
      <c r="D1615" s="63" t="s">
        <v>1104</v>
      </c>
      <c r="E1615" s="63">
        <v>188</v>
      </c>
      <c r="F1615" s="63">
        <v>9</v>
      </c>
      <c r="G1615" s="63">
        <v>962</v>
      </c>
      <c r="H1615" s="63">
        <v>18</v>
      </c>
    </row>
    <row r="1616" spans="1:8" ht="14.25">
      <c r="A1616" s="63" t="s">
        <v>1100</v>
      </c>
      <c r="B1616" s="63">
        <v>16</v>
      </c>
      <c r="C1616" s="192" t="s">
        <v>1115</v>
      </c>
      <c r="D1616" s="63" t="s">
        <v>1104</v>
      </c>
      <c r="E1616" s="63">
        <v>324</v>
      </c>
      <c r="F1616" s="63">
        <v>4</v>
      </c>
      <c r="G1616" s="63">
        <v>348</v>
      </c>
      <c r="H1616" s="63">
        <v>7</v>
      </c>
    </row>
    <row r="1617" spans="1:8" ht="14.25">
      <c r="A1617" s="63" t="s">
        <v>1100</v>
      </c>
      <c r="B1617" s="63">
        <v>16</v>
      </c>
      <c r="C1617" s="192" t="s">
        <v>1115</v>
      </c>
      <c r="D1617" s="63" t="s">
        <v>1104</v>
      </c>
      <c r="E1617" s="63">
        <v>328</v>
      </c>
      <c r="F1617" s="63">
        <v>2</v>
      </c>
      <c r="G1617" s="63">
        <v>282</v>
      </c>
      <c r="H1617" s="63">
        <v>3</v>
      </c>
    </row>
    <row r="1618" spans="1:8" ht="14.25">
      <c r="A1618" s="63" t="s">
        <v>1100</v>
      </c>
      <c r="B1618" s="63">
        <v>16</v>
      </c>
      <c r="C1618" s="192" t="s">
        <v>1115</v>
      </c>
      <c r="D1618" s="63" t="s">
        <v>1104</v>
      </c>
      <c r="E1618" s="63">
        <v>376</v>
      </c>
      <c r="F1618" s="63">
        <v>10</v>
      </c>
      <c r="G1618" s="63">
        <v>1236</v>
      </c>
      <c r="H1618" s="63">
        <v>29</v>
      </c>
    </row>
    <row r="1619" spans="1:8" ht="14.25">
      <c r="A1619" s="63" t="s">
        <v>1100</v>
      </c>
      <c r="B1619" s="63">
        <v>16</v>
      </c>
      <c r="C1619" s="192" t="s">
        <v>1115</v>
      </c>
      <c r="D1619" s="63" t="s">
        <v>1104</v>
      </c>
      <c r="E1619" s="63">
        <v>486</v>
      </c>
      <c r="F1619" s="63">
        <v>3</v>
      </c>
      <c r="G1619" s="63">
        <v>475</v>
      </c>
      <c r="H1619" s="63">
        <v>10</v>
      </c>
    </row>
    <row r="1620" spans="1:8" ht="14.25">
      <c r="A1620" s="63" t="s">
        <v>1100</v>
      </c>
      <c r="B1620" s="63">
        <v>16</v>
      </c>
      <c r="C1620" s="192" t="s">
        <v>1115</v>
      </c>
      <c r="D1620" s="63" t="s">
        <v>1104</v>
      </c>
      <c r="E1620" s="63">
        <v>564</v>
      </c>
      <c r="F1620" s="63">
        <v>3</v>
      </c>
      <c r="G1620" s="63">
        <v>333</v>
      </c>
      <c r="H1620" s="63">
        <v>8</v>
      </c>
    </row>
    <row r="1621" spans="1:8" ht="14.25">
      <c r="A1621" s="63" t="s">
        <v>1100</v>
      </c>
      <c r="B1621" s="63">
        <v>16</v>
      </c>
      <c r="C1621" s="192" t="s">
        <v>1115</v>
      </c>
      <c r="D1621" s="63" t="s">
        <v>1104</v>
      </c>
      <c r="E1621" s="63">
        <v>648</v>
      </c>
      <c r="F1621" s="63">
        <v>8</v>
      </c>
      <c r="G1621" s="63">
        <v>776</v>
      </c>
      <c r="H1621" s="63">
        <v>15</v>
      </c>
    </row>
    <row r="1622" spans="1:8" ht="14.25">
      <c r="A1622" s="63" t="s">
        <v>1100</v>
      </c>
      <c r="B1622" s="63">
        <v>16</v>
      </c>
      <c r="C1622" s="192" t="s">
        <v>1115</v>
      </c>
      <c r="D1622" s="63" t="s">
        <v>1104</v>
      </c>
      <c r="E1622" s="63">
        <v>656</v>
      </c>
      <c r="F1622" s="63">
        <v>4</v>
      </c>
      <c r="G1622" s="63">
        <v>314</v>
      </c>
      <c r="H1622" s="63">
        <v>4</v>
      </c>
    </row>
    <row r="1623" spans="1:8" ht="14.25">
      <c r="A1623" s="63" t="s">
        <v>1100</v>
      </c>
      <c r="B1623" s="63">
        <v>16</v>
      </c>
      <c r="C1623" s="192" t="s">
        <v>1115</v>
      </c>
      <c r="D1623" s="63" t="s">
        <v>1104</v>
      </c>
      <c r="E1623" s="63">
        <v>752</v>
      </c>
      <c r="F1623" s="63">
        <v>4</v>
      </c>
      <c r="G1623" s="63">
        <v>470</v>
      </c>
      <c r="H1623" s="63">
        <v>17</v>
      </c>
    </row>
    <row r="1624" spans="1:8" ht="14.25">
      <c r="A1624" s="63" t="s">
        <v>1100</v>
      </c>
      <c r="B1624" s="63">
        <v>16</v>
      </c>
      <c r="C1624" s="192" t="s">
        <v>1115</v>
      </c>
      <c r="D1624" s="63" t="s">
        <v>1104</v>
      </c>
      <c r="E1624" s="63">
        <v>820</v>
      </c>
      <c r="F1624" s="63">
        <v>5</v>
      </c>
      <c r="G1624" s="63">
        <v>517</v>
      </c>
      <c r="H1624" s="63">
        <v>10</v>
      </c>
    </row>
    <row r="1625" spans="1:8" ht="14.25">
      <c r="A1625" s="63" t="s">
        <v>1100</v>
      </c>
      <c r="B1625" s="63">
        <v>16</v>
      </c>
      <c r="C1625" s="192" t="s">
        <v>1115</v>
      </c>
      <c r="D1625" s="63" t="s">
        <v>1104</v>
      </c>
      <c r="E1625" s="63">
        <v>972</v>
      </c>
      <c r="F1625" s="63">
        <v>6</v>
      </c>
      <c r="G1625" s="63">
        <v>550</v>
      </c>
      <c r="H1625" s="63">
        <v>11</v>
      </c>
    </row>
    <row r="1626" spans="1:8" ht="14.25">
      <c r="A1626" s="63" t="s">
        <v>1100</v>
      </c>
      <c r="B1626" s="63">
        <v>16</v>
      </c>
      <c r="C1626" s="192" t="s">
        <v>1115</v>
      </c>
      <c r="D1626" s="63" t="s">
        <v>1104</v>
      </c>
      <c r="E1626" s="63">
        <v>2916</v>
      </c>
      <c r="F1626" s="63">
        <v>18</v>
      </c>
      <c r="G1626" s="63">
        <v>1704</v>
      </c>
      <c r="H1626" s="63">
        <v>39</v>
      </c>
    </row>
    <row r="1627" spans="1:8" ht="14.25">
      <c r="A1627" s="63" t="s">
        <v>1100</v>
      </c>
      <c r="B1627" s="63">
        <v>16</v>
      </c>
      <c r="C1627" s="192" t="s">
        <v>1115</v>
      </c>
      <c r="D1627" s="63" t="s">
        <v>1104</v>
      </c>
      <c r="E1627" s="63">
        <v>3402</v>
      </c>
      <c r="F1627" s="63">
        <v>21</v>
      </c>
      <c r="G1627" s="63">
        <v>1789</v>
      </c>
      <c r="H1627" s="63">
        <v>45</v>
      </c>
    </row>
    <row r="1628" spans="1:8" ht="14.25">
      <c r="A1628" s="63" t="s">
        <v>1100</v>
      </c>
      <c r="B1628" s="63">
        <v>16</v>
      </c>
      <c r="C1628" s="192" t="s">
        <v>1115</v>
      </c>
      <c r="D1628" s="63" t="s">
        <v>1104</v>
      </c>
      <c r="E1628" s="63">
        <v>3608</v>
      </c>
      <c r="F1628" s="63">
        <v>22</v>
      </c>
      <c r="G1628" s="63">
        <v>2660</v>
      </c>
      <c r="H1628" s="63">
        <v>59</v>
      </c>
    </row>
    <row r="1629" spans="1:8" ht="14.25">
      <c r="A1629" s="63" t="s">
        <v>1100</v>
      </c>
      <c r="B1629" s="63">
        <v>16</v>
      </c>
      <c r="C1629" s="192" t="s">
        <v>1115</v>
      </c>
      <c r="D1629" s="63" t="s">
        <v>1104</v>
      </c>
      <c r="E1629" s="63">
        <v>3888</v>
      </c>
      <c r="F1629" s="63">
        <v>24</v>
      </c>
      <c r="G1629" s="63">
        <v>3308</v>
      </c>
      <c r="H1629" s="63">
        <v>58</v>
      </c>
    </row>
    <row r="1630" spans="1:8" ht="14.25">
      <c r="A1630" s="63" t="s">
        <v>1100</v>
      </c>
      <c r="B1630" s="63">
        <v>16</v>
      </c>
      <c r="C1630" s="192" t="s">
        <v>1115</v>
      </c>
      <c r="D1630" s="63" t="s">
        <v>1104</v>
      </c>
      <c r="E1630" s="63">
        <v>3936</v>
      </c>
      <c r="F1630" s="63">
        <v>24</v>
      </c>
      <c r="G1630" s="63">
        <v>2683</v>
      </c>
      <c r="H1630" s="63">
        <v>52</v>
      </c>
    </row>
    <row r="1631" spans="1:8" ht="14.25">
      <c r="A1631" s="63" t="s">
        <v>1100</v>
      </c>
      <c r="B1631" s="63">
        <v>16</v>
      </c>
      <c r="C1631" s="192" t="s">
        <v>1115</v>
      </c>
      <c r="D1631" s="63" t="s">
        <v>1104</v>
      </c>
      <c r="E1631" s="63">
        <v>4050</v>
      </c>
      <c r="F1631" s="63">
        <v>25</v>
      </c>
      <c r="G1631" s="63">
        <v>2465</v>
      </c>
      <c r="H1631" s="63">
        <v>39</v>
      </c>
    </row>
    <row r="1632" spans="1:8" ht="14.25">
      <c r="A1632" s="63" t="s">
        <v>1100</v>
      </c>
      <c r="B1632" s="63">
        <v>16</v>
      </c>
      <c r="C1632" s="192" t="s">
        <v>1115</v>
      </c>
      <c r="D1632" s="63" t="s">
        <v>1104</v>
      </c>
      <c r="E1632" s="63">
        <v>4374</v>
      </c>
      <c r="F1632" s="63">
        <v>54</v>
      </c>
      <c r="G1632" s="63">
        <v>5612</v>
      </c>
      <c r="H1632" s="63">
        <v>103</v>
      </c>
    </row>
    <row r="1633" spans="1:8" ht="14.25">
      <c r="A1633" s="63" t="s">
        <v>1100</v>
      </c>
      <c r="B1633" s="63">
        <v>16</v>
      </c>
      <c r="C1633" s="192" t="s">
        <v>1115</v>
      </c>
      <c r="D1633" s="63" t="s">
        <v>1104</v>
      </c>
      <c r="E1633" s="63">
        <v>4476</v>
      </c>
      <c r="F1633" s="63">
        <v>54</v>
      </c>
      <c r="G1633" s="63">
        <v>5911</v>
      </c>
      <c r="H1633" s="63">
        <v>86</v>
      </c>
    </row>
    <row r="1634" spans="1:8" ht="14.25">
      <c r="A1634" s="63" t="s">
        <v>1100</v>
      </c>
      <c r="B1634" s="63">
        <v>16</v>
      </c>
      <c r="C1634" s="192" t="s">
        <v>1115</v>
      </c>
      <c r="D1634" s="63" t="s">
        <v>1104</v>
      </c>
      <c r="E1634" s="63">
        <v>4536</v>
      </c>
      <c r="F1634" s="63">
        <v>56</v>
      </c>
      <c r="G1634" s="63">
        <v>5029</v>
      </c>
      <c r="H1634" s="63">
        <v>70</v>
      </c>
    </row>
    <row r="1635" spans="1:8" ht="14.25">
      <c r="A1635" s="63" t="s">
        <v>1100</v>
      </c>
      <c r="B1635" s="63">
        <v>16</v>
      </c>
      <c r="C1635" s="192" t="s">
        <v>1115</v>
      </c>
      <c r="D1635" s="63" t="s">
        <v>1104</v>
      </c>
      <c r="E1635" s="63">
        <v>4616</v>
      </c>
      <c r="F1635" s="63">
        <v>56</v>
      </c>
      <c r="G1635" s="63">
        <v>6681</v>
      </c>
      <c r="H1635" s="63">
        <v>119</v>
      </c>
    </row>
    <row r="1636" spans="1:8" ht="14.25">
      <c r="A1636" s="63" t="s">
        <v>1100</v>
      </c>
      <c r="B1636" s="63">
        <v>16</v>
      </c>
      <c r="C1636" s="192" t="s">
        <v>1115</v>
      </c>
      <c r="D1636" s="63" t="s">
        <v>1104</v>
      </c>
      <c r="E1636" s="63">
        <v>4698</v>
      </c>
      <c r="F1636" s="63">
        <v>145</v>
      </c>
      <c r="G1636" s="63">
        <v>13434</v>
      </c>
      <c r="H1636" s="63">
        <v>189</v>
      </c>
    </row>
    <row r="1637" spans="1:8" ht="14.25">
      <c r="A1637" s="63" t="s">
        <v>1100</v>
      </c>
      <c r="B1637" s="63">
        <v>16</v>
      </c>
      <c r="C1637" s="192" t="s">
        <v>1115</v>
      </c>
      <c r="D1637" s="63" t="s">
        <v>1104</v>
      </c>
      <c r="E1637" s="63">
        <v>4852</v>
      </c>
      <c r="F1637" s="63">
        <v>58</v>
      </c>
      <c r="G1637" s="63">
        <v>5238</v>
      </c>
      <c r="H1637" s="63">
        <v>68</v>
      </c>
    </row>
    <row r="1638" spans="1:8" ht="14.25">
      <c r="A1638" s="63" t="s">
        <v>1100</v>
      </c>
      <c r="B1638" s="63">
        <v>16</v>
      </c>
      <c r="C1638" s="192" t="s">
        <v>1115</v>
      </c>
      <c r="D1638" s="63" t="s">
        <v>1104</v>
      </c>
      <c r="E1638" s="63">
        <v>4860</v>
      </c>
      <c r="F1638" s="63">
        <v>30</v>
      </c>
      <c r="G1638" s="63">
        <v>2990</v>
      </c>
      <c r="H1638" s="63">
        <v>46</v>
      </c>
    </row>
    <row r="1639" spans="1:8" ht="14.25">
      <c r="A1639" s="63" t="s">
        <v>1100</v>
      </c>
      <c r="B1639" s="63">
        <v>16</v>
      </c>
      <c r="C1639" s="192" t="s">
        <v>1115</v>
      </c>
      <c r="D1639" s="63" t="s">
        <v>1104</v>
      </c>
      <c r="E1639" s="63">
        <v>4900</v>
      </c>
      <c r="F1639" s="63">
        <v>58</v>
      </c>
      <c r="G1639" s="63">
        <v>6858</v>
      </c>
      <c r="H1639" s="63">
        <v>124</v>
      </c>
    </row>
    <row r="1640" spans="1:8" ht="14.25">
      <c r="A1640" s="63" t="s">
        <v>1100</v>
      </c>
      <c r="B1640" s="63">
        <v>18</v>
      </c>
      <c r="C1640" s="192" t="s">
        <v>1116</v>
      </c>
      <c r="D1640" s="63" t="s">
        <v>1102</v>
      </c>
      <c r="E1640" s="63">
        <v>276</v>
      </c>
      <c r="F1640" s="63">
        <v>1</v>
      </c>
      <c r="G1640" s="63">
        <v>264</v>
      </c>
      <c r="H1640" s="63">
        <v>3</v>
      </c>
    </row>
    <row r="1641" spans="1:8" ht="14.25">
      <c r="A1641" s="63" t="s">
        <v>1100</v>
      </c>
      <c r="B1641" s="63">
        <v>18</v>
      </c>
      <c r="C1641" s="192" t="s">
        <v>1116</v>
      </c>
      <c r="D1641" s="63" t="s">
        <v>1104</v>
      </c>
      <c r="E1641" s="63">
        <v>149</v>
      </c>
      <c r="F1641" s="63">
        <v>2</v>
      </c>
      <c r="G1641" s="63">
        <v>153</v>
      </c>
      <c r="H1641" s="63">
        <v>3</v>
      </c>
    </row>
    <row r="1642" spans="1:8" ht="14.25">
      <c r="A1642" s="63" t="s">
        <v>1100</v>
      </c>
      <c r="B1642" s="63">
        <v>18</v>
      </c>
      <c r="C1642" s="192" t="s">
        <v>1116</v>
      </c>
      <c r="D1642" s="63" t="s">
        <v>1104</v>
      </c>
      <c r="E1642" s="63">
        <v>188</v>
      </c>
      <c r="F1642" s="63">
        <v>2</v>
      </c>
      <c r="G1642" s="63">
        <v>368</v>
      </c>
      <c r="H1642" s="63">
        <v>1</v>
      </c>
    </row>
    <row r="1643" spans="1:8" ht="14.25">
      <c r="A1643" s="63" t="s">
        <v>1100</v>
      </c>
      <c r="B1643" s="63">
        <v>18</v>
      </c>
      <c r="C1643" s="192" t="s">
        <v>1116</v>
      </c>
      <c r="D1643" s="63" t="s">
        <v>1104</v>
      </c>
      <c r="E1643" s="63">
        <v>564</v>
      </c>
      <c r="F1643" s="63">
        <v>3</v>
      </c>
      <c r="G1643" s="63">
        <v>445</v>
      </c>
      <c r="H1643" s="63">
        <v>1</v>
      </c>
    </row>
    <row r="1644" spans="1:8" ht="14.25">
      <c r="A1644" s="63" t="s">
        <v>1100</v>
      </c>
      <c r="B1644" s="63">
        <v>18</v>
      </c>
      <c r="C1644" s="192" t="s">
        <v>1116</v>
      </c>
      <c r="D1644" s="63" t="s">
        <v>1104</v>
      </c>
      <c r="E1644" s="63">
        <v>596</v>
      </c>
      <c r="F1644" s="63">
        <v>12</v>
      </c>
      <c r="G1644" s="63">
        <v>654</v>
      </c>
      <c r="H1644" s="63">
        <v>3</v>
      </c>
    </row>
    <row r="1645" spans="1:8" ht="14.25">
      <c r="A1645" s="63" t="s">
        <v>1100</v>
      </c>
      <c r="B1645" s="63">
        <v>18</v>
      </c>
      <c r="C1645" s="192" t="s">
        <v>1116</v>
      </c>
      <c r="D1645" s="63" t="s">
        <v>1104</v>
      </c>
      <c r="E1645" s="63">
        <v>597</v>
      </c>
      <c r="F1645" s="63">
        <v>12</v>
      </c>
      <c r="G1645" s="63">
        <v>1052</v>
      </c>
      <c r="H1645" s="63">
        <v>11</v>
      </c>
    </row>
    <row r="1646" spans="1:8" ht="14.25">
      <c r="A1646" s="63" t="s">
        <v>1100</v>
      </c>
      <c r="B1646" s="63">
        <v>18</v>
      </c>
      <c r="C1646" s="192" t="s">
        <v>1116</v>
      </c>
      <c r="D1646" s="63" t="s">
        <v>1105</v>
      </c>
      <c r="E1646" s="63">
        <v>376</v>
      </c>
      <c r="F1646" s="63">
        <v>1</v>
      </c>
      <c r="G1646" s="63">
        <v>289</v>
      </c>
      <c r="H1646" s="63">
        <v>4</v>
      </c>
    </row>
    <row r="1647" spans="1:8" ht="14.25">
      <c r="A1647" s="63" t="s">
        <v>1100</v>
      </c>
      <c r="B1647" s="63">
        <v>18</v>
      </c>
      <c r="C1647" s="192" t="s">
        <v>1116</v>
      </c>
      <c r="D1647" s="63" t="s">
        <v>1105</v>
      </c>
      <c r="E1647" s="63">
        <v>1053</v>
      </c>
      <c r="F1647" s="63">
        <v>3</v>
      </c>
      <c r="G1647" s="63">
        <v>827</v>
      </c>
      <c r="H1647" s="63">
        <v>8</v>
      </c>
    </row>
    <row r="1648" ht="14.25">
      <c r="C1648" s="192"/>
    </row>
    <row r="1649" ht="14.25">
      <c r="C1649" s="192"/>
    </row>
    <row r="1650" ht="14.25">
      <c r="C1650" s="192"/>
    </row>
    <row r="1651" ht="14.25">
      <c r="C1651" s="192"/>
    </row>
    <row r="1652" ht="14.25">
      <c r="C1652" s="192"/>
    </row>
    <row r="1653" ht="14.25">
      <c r="C1653" s="192"/>
    </row>
    <row r="1654" ht="14.25">
      <c r="C1654" s="192"/>
    </row>
    <row r="1655" ht="14.25">
      <c r="C1655" s="192"/>
    </row>
    <row r="1656" ht="14.25">
      <c r="C1656" s="192"/>
    </row>
    <row r="1657" ht="14.25">
      <c r="C1657" s="192"/>
    </row>
    <row r="1658" ht="14.25">
      <c r="C1658" s="192"/>
    </row>
    <row r="1659" ht="14.25">
      <c r="C1659" s="192"/>
    </row>
    <row r="1660" ht="14.25">
      <c r="C1660" s="192"/>
    </row>
    <row r="1661" ht="14.25">
      <c r="C1661" s="192"/>
    </row>
    <row r="1662" ht="14.25">
      <c r="C1662" s="192"/>
    </row>
    <row r="1663" ht="14.25">
      <c r="C1663" s="192"/>
    </row>
    <row r="1664" ht="14.25">
      <c r="C1664" s="192"/>
    </row>
    <row r="1665" ht="14.25">
      <c r="C1665" s="192"/>
    </row>
    <row r="1666" ht="14.25">
      <c r="C1666" s="192"/>
    </row>
    <row r="1667" ht="14.25">
      <c r="C1667" s="192"/>
    </row>
    <row r="1668" ht="14.25">
      <c r="C1668" s="192"/>
    </row>
    <row r="1669" ht="14.25">
      <c r="C1669" s="192"/>
    </row>
    <row r="1670" ht="14.25">
      <c r="C1670" s="192"/>
    </row>
    <row r="1671" ht="14.25">
      <c r="C1671" s="192"/>
    </row>
    <row r="1672" ht="14.25">
      <c r="C1672" s="192"/>
    </row>
    <row r="1673" ht="14.25">
      <c r="C1673" s="192"/>
    </row>
    <row r="1674" ht="14.25">
      <c r="C1674" s="192"/>
    </row>
    <row r="1675" ht="14.25">
      <c r="C1675" s="192"/>
    </row>
    <row r="1676" ht="14.25">
      <c r="C1676" s="192"/>
    </row>
    <row r="1677" ht="14.25">
      <c r="C1677" s="192"/>
    </row>
    <row r="1678" ht="14.25">
      <c r="C1678" s="192"/>
    </row>
    <row r="1679" ht="14.25">
      <c r="C1679" s="192"/>
    </row>
    <row r="1680" ht="14.25">
      <c r="C1680" s="192"/>
    </row>
    <row r="1681" ht="14.25">
      <c r="C1681" s="192"/>
    </row>
    <row r="1682" ht="14.25">
      <c r="C1682" s="192"/>
    </row>
    <row r="1683" ht="14.25">
      <c r="C1683" s="192"/>
    </row>
    <row r="1684" ht="14.25">
      <c r="C1684" s="192"/>
    </row>
    <row r="1685" ht="14.25">
      <c r="C1685" s="192"/>
    </row>
    <row r="1686" ht="14.25">
      <c r="C1686" s="192"/>
    </row>
    <row r="1687" ht="14.25">
      <c r="C1687" s="192"/>
    </row>
    <row r="1688" ht="14.25">
      <c r="C1688" s="192"/>
    </row>
    <row r="1689" ht="14.25">
      <c r="C1689" s="192"/>
    </row>
    <row r="1690" ht="14.25">
      <c r="C1690" s="192"/>
    </row>
    <row r="1691" ht="14.25">
      <c r="C1691" s="192"/>
    </row>
    <row r="1692" ht="14.25">
      <c r="C1692" s="192"/>
    </row>
    <row r="1693" ht="14.25">
      <c r="C1693" s="192"/>
    </row>
    <row r="1694" ht="14.25">
      <c r="C1694" s="192"/>
    </row>
    <row r="1695" ht="14.25">
      <c r="C1695" s="192"/>
    </row>
    <row r="1696" ht="14.25">
      <c r="C1696" s="192"/>
    </row>
    <row r="1697" ht="14.25">
      <c r="C1697" s="192"/>
    </row>
    <row r="1698" ht="14.25">
      <c r="C1698" s="192"/>
    </row>
    <row r="1699" ht="14.25">
      <c r="C1699" s="192"/>
    </row>
    <row r="1700" ht="14.25">
      <c r="C1700" s="192"/>
    </row>
    <row r="1701" ht="14.25">
      <c r="C1701" s="192"/>
    </row>
    <row r="1702" ht="14.25">
      <c r="C1702" s="192"/>
    </row>
    <row r="1703" ht="14.25">
      <c r="C1703" s="192"/>
    </row>
    <row r="1704" ht="14.25">
      <c r="C1704" s="192"/>
    </row>
    <row r="1705" ht="14.25">
      <c r="C1705" s="192"/>
    </row>
    <row r="1706" ht="14.25">
      <c r="C1706" s="192"/>
    </row>
    <row r="1707" ht="14.25">
      <c r="C1707" s="192"/>
    </row>
    <row r="1708" ht="14.25">
      <c r="C1708" s="192"/>
    </row>
    <row r="1709" ht="14.25">
      <c r="C1709" s="192"/>
    </row>
    <row r="1710" ht="14.25">
      <c r="C1710" s="192"/>
    </row>
    <row r="1711" ht="14.25">
      <c r="C1711" s="192"/>
    </row>
    <row r="1712" ht="14.25">
      <c r="C1712" s="192"/>
    </row>
    <row r="1713" ht="14.25">
      <c r="C1713" s="192"/>
    </row>
    <row r="1714" ht="14.25">
      <c r="C1714" s="192"/>
    </row>
    <row r="1715" ht="14.25">
      <c r="C1715" s="192"/>
    </row>
    <row r="1716" ht="14.25">
      <c r="C1716" s="192"/>
    </row>
    <row r="1717" ht="14.25">
      <c r="C1717" s="192"/>
    </row>
    <row r="1718" ht="14.25">
      <c r="C1718" s="192"/>
    </row>
    <row r="1719" ht="14.25">
      <c r="C1719" s="192"/>
    </row>
    <row r="1720" ht="14.25">
      <c r="C1720" s="192"/>
    </row>
    <row r="1721" ht="14.25">
      <c r="C1721" s="192"/>
    </row>
  </sheetData>
  <sheetProtection/>
  <mergeCells count="5">
    <mergeCell ref="A1:J1"/>
    <mergeCell ref="F7:I7"/>
    <mergeCell ref="B7:E7"/>
    <mergeCell ref="F18:I18"/>
    <mergeCell ref="B18:E18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2014-08-07T12:44:05Z</cp:lastPrinted>
  <dcterms:created xsi:type="dcterms:W3CDTF">2000-12-15T06:32:30Z</dcterms:created>
  <dcterms:modified xsi:type="dcterms:W3CDTF">2015-02-26T05:38:23Z</dcterms:modified>
  <cp:category/>
  <cp:version/>
  <cp:contentType/>
  <cp:contentStatus/>
</cp:coreProperties>
</file>