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8370" windowHeight="4635" firstSheet="1" activeTab="1"/>
  </bookViews>
  <sheets>
    <sheet name="----" sheetId="1" state="veryHidden" r:id="rId1"/>
    <sheet name="1.발전현황" sheetId="2" r:id="rId2"/>
    <sheet name="2.용도별전력사용량" sheetId="3" r:id="rId3"/>
    <sheet name="3.제조업중분류별전력사용량" sheetId="4" r:id="rId4"/>
    <sheet name="4.가스공급량 " sheetId="5" r:id="rId5"/>
    <sheet name="5.상수도 " sheetId="6" r:id="rId6"/>
    <sheet name="6.상수도관 " sheetId="7" r:id="rId7"/>
    <sheet name="7.급수사용량 " sheetId="8" r:id="rId8"/>
    <sheet name="8.급수사용료부과 " sheetId="9" r:id="rId9"/>
    <sheet name="9.하수도인구및보급률 " sheetId="10" r:id="rId10"/>
    <sheet name="10.하수사용료부과" sheetId="11" r:id="rId11"/>
    <sheet name="11.하수관거" sheetId="12" r:id="rId12"/>
  </sheets>
  <definedNames>
    <definedName name="_xlnm.Print_Area" localSheetId="5">'5.상수도 '!$A$1:$I$19</definedName>
    <definedName name="_xlnm.Print_Area" localSheetId="6">'6.상수도관 '!$A$1:$V$19</definedName>
    <definedName name="_xlnm.Print_Area" localSheetId="7">'7.급수사용량 '!$A$1:$L$20</definedName>
    <definedName name="_xlnm.Print_Area" localSheetId="9">'9.하수도인구및보급률 '!#REF!</definedName>
  </definedNames>
  <calcPr fullCalcOnLoad="1"/>
</workbook>
</file>

<file path=xl/comments10.xml><?xml version="1.0" encoding="utf-8"?>
<comments xmlns="http://schemas.openxmlformats.org/spreadsheetml/2006/main">
  <authors>
    <author>SEC</author>
  </authors>
  <commentList>
    <comment ref="E13" authorId="0">
      <text>
        <r>
          <rPr>
            <sz val="11"/>
            <rFont val="굴림"/>
            <family val="3"/>
          </rPr>
          <t xml:space="preserve">총면적이 1,848,2 
이여야함
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SEC</author>
  </authors>
  <commentList>
    <comment ref="B16" authorId="0">
      <text>
        <r>
          <rPr>
            <sz val="10"/>
            <rFont val="굴림"/>
            <family val="3"/>
          </rPr>
          <t>합계가 1,639,039인데
환경부에 1,481,894로 보고된자료임</t>
        </r>
      </text>
    </comment>
  </commentList>
</comments>
</file>

<file path=xl/sharedStrings.xml><?xml version="1.0" encoding="utf-8"?>
<sst xmlns="http://schemas.openxmlformats.org/spreadsheetml/2006/main" count="1203" uniqueCount="520">
  <si>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</si>
  <si>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</si>
  <si>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</si>
  <si>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</si>
  <si>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</si>
  <si>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</si>
  <si>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</si>
  <si>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</si>
  <si>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</si>
  <si>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</si>
  <si>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</si>
  <si>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-</t>
  </si>
  <si>
    <t>-</t>
  </si>
  <si>
    <t>June.</t>
  </si>
  <si>
    <t>July.</t>
  </si>
  <si>
    <t>Sept.</t>
  </si>
  <si>
    <t>2 0 0 0</t>
  </si>
  <si>
    <t>2 0 0 1</t>
  </si>
  <si>
    <t>1월</t>
  </si>
  <si>
    <t>2 0 0 2</t>
  </si>
  <si>
    <t>…</t>
  </si>
  <si>
    <t>Source : Water Management Division.</t>
  </si>
  <si>
    <t>2 0 0 3</t>
  </si>
  <si>
    <t>2 0 0 4</t>
  </si>
  <si>
    <t>2 0 0 5</t>
  </si>
  <si>
    <t xml:space="preserve"> </t>
  </si>
  <si>
    <t>Urban</t>
  </si>
  <si>
    <t>Rural</t>
  </si>
  <si>
    <t>Source : Living Environment Div.</t>
  </si>
  <si>
    <t>합류식(m) Unclassified pipe</t>
  </si>
  <si>
    <t>(m)</t>
  </si>
  <si>
    <t>계획</t>
  </si>
  <si>
    <t>시설</t>
  </si>
  <si>
    <t>암거</t>
  </si>
  <si>
    <t>개거</t>
  </si>
  <si>
    <t>측구</t>
  </si>
  <si>
    <t>연장</t>
  </si>
  <si>
    <t>Culvert</t>
  </si>
  <si>
    <t>Distribution</t>
  </si>
  <si>
    <t>Plann-ed area</t>
  </si>
  <si>
    <t>Planned length</t>
  </si>
  <si>
    <t>Constr-ucted length</t>
  </si>
  <si>
    <t>사각형</t>
  </si>
  <si>
    <t>원형</t>
  </si>
  <si>
    <t>Gutter</t>
  </si>
  <si>
    <t>Constructed length</t>
  </si>
  <si>
    <t>rate</t>
  </si>
  <si>
    <t>quadra-ngle</t>
  </si>
  <si>
    <t>circle</t>
  </si>
  <si>
    <t>Unit : ㎢, m, each</t>
  </si>
  <si>
    <t>분류식(m) Classified pipe</t>
  </si>
  <si>
    <t>맨홀</t>
  </si>
  <si>
    <t>우수관거</t>
  </si>
  <si>
    <t>(개소)</t>
  </si>
  <si>
    <t>Sewage Pipe Line</t>
  </si>
  <si>
    <t>Rain Water Pipe Line</t>
  </si>
  <si>
    <t>계획연장</t>
  </si>
  <si>
    <t>Storm &amp; House inlet(Nu-mbers)</t>
  </si>
  <si>
    <t>Manhole</t>
  </si>
  <si>
    <t>Sewer outlet</t>
  </si>
  <si>
    <t>(Numb-ers)</t>
  </si>
  <si>
    <t>(Numbers)</t>
  </si>
  <si>
    <t>­</t>
  </si>
  <si>
    <t>10. 하수사용료 부과          Charges for Use of Sewage Facilities</t>
  </si>
  <si>
    <t>(단위 : 천원)</t>
  </si>
  <si>
    <t>(Unit : thousand won)</t>
  </si>
  <si>
    <t>연    별</t>
  </si>
  <si>
    <t>합   계</t>
  </si>
  <si>
    <t>가 정 용</t>
  </si>
  <si>
    <t>영 업 용</t>
  </si>
  <si>
    <t>욕  탕  용</t>
  </si>
  <si>
    <t>공 업 용</t>
  </si>
  <si>
    <t>업 무 용</t>
  </si>
  <si>
    <t>Year</t>
  </si>
  <si>
    <r>
      <t xml:space="preserve">기     타 </t>
    </r>
    <r>
      <rPr>
        <vertAlign val="superscript"/>
        <sz val="11"/>
        <color indexed="8"/>
        <rFont val="돋움"/>
        <family val="3"/>
      </rPr>
      <t>2)</t>
    </r>
  </si>
  <si>
    <t>계획연장</t>
  </si>
  <si>
    <t>시설연장</t>
  </si>
  <si>
    <t>보급률</t>
  </si>
  <si>
    <t>(m)</t>
  </si>
  <si>
    <t>(%)</t>
  </si>
  <si>
    <t>계획면적</t>
  </si>
  <si>
    <t>(㎢)</t>
  </si>
  <si>
    <t>Open ditch</t>
  </si>
  <si>
    <t>제 주 시</t>
  </si>
  <si>
    <t>Jeju-si</t>
  </si>
  <si>
    <t>서귀포시</t>
  </si>
  <si>
    <t>Seogwipo-si</t>
  </si>
  <si>
    <t xml:space="preserve"> </t>
  </si>
  <si>
    <t>오수관거</t>
  </si>
  <si>
    <t>(㎢)</t>
  </si>
  <si>
    <t>Industrial</t>
  </si>
  <si>
    <t>General</t>
  </si>
  <si>
    <t xml:space="preserve">            use since 1995.</t>
  </si>
  <si>
    <t>하수도 처리 비용분석 Cost of Sewage Disposal</t>
  </si>
  <si>
    <t xml:space="preserve">연간부과량
(천톤) </t>
  </si>
  <si>
    <t>부과액
(백만원)</t>
  </si>
  <si>
    <t>평균단가
(원/톤)</t>
  </si>
  <si>
    <t>처리비용
(백만원)</t>
  </si>
  <si>
    <t>처리원가
(원/톤)</t>
  </si>
  <si>
    <t>현실화율
(%)</t>
  </si>
  <si>
    <t>(A)</t>
  </si>
  <si>
    <t>(B)</t>
  </si>
  <si>
    <t>C=(B/A*1000)</t>
  </si>
  <si>
    <t>(D)</t>
  </si>
  <si>
    <t>E=(D/A*1000)</t>
  </si>
  <si>
    <t>Total Volume for the Usage of Sewage</t>
  </si>
  <si>
    <t>Amounts for Usage</t>
  </si>
  <si>
    <t xml:space="preserve">Average of Amounts </t>
  </si>
  <si>
    <t xml:space="preserve">Expense of Sewage Treatment </t>
  </si>
  <si>
    <t xml:space="preserve">Cost of Sewage Treatment </t>
  </si>
  <si>
    <t>Actual rate of benefit &amp; cost</t>
  </si>
  <si>
    <t>(1000 tons)</t>
  </si>
  <si>
    <t>(Million won)</t>
  </si>
  <si>
    <t>(won/ton)</t>
  </si>
  <si>
    <t>2 0 0 4</t>
  </si>
  <si>
    <t>1월</t>
  </si>
  <si>
    <t>Jan.</t>
  </si>
  <si>
    <t>Feb.</t>
  </si>
  <si>
    <t>Mar.</t>
  </si>
  <si>
    <t>Apr.</t>
  </si>
  <si>
    <t>May.</t>
  </si>
  <si>
    <t>Aug.</t>
  </si>
  <si>
    <t>Oct.</t>
  </si>
  <si>
    <t>Nov.</t>
  </si>
  <si>
    <t>Dec.</t>
  </si>
  <si>
    <t>2000(제주시)</t>
  </si>
  <si>
    <t xml:space="preserve">   2000(북제주군)</t>
  </si>
  <si>
    <t>2001(제주시)</t>
  </si>
  <si>
    <t xml:space="preserve">   2001(북제주군)</t>
  </si>
  <si>
    <t>2002(제주시)</t>
  </si>
  <si>
    <t xml:space="preserve">   2002(북제주군)</t>
  </si>
  <si>
    <t>2003(제주시)</t>
  </si>
  <si>
    <t xml:space="preserve">   2003(북제주군)</t>
  </si>
  <si>
    <t>2004(제주시)</t>
  </si>
  <si>
    <t xml:space="preserve">   2004(북제주군)</t>
  </si>
  <si>
    <t xml:space="preserve">   주 : 시서용량합계는 광역상수도 시설용량 포함된 수치임.</t>
  </si>
  <si>
    <t>2000(북제주군)</t>
  </si>
  <si>
    <t>2001(북제주군)</t>
  </si>
  <si>
    <t>2002(북제주군)</t>
  </si>
  <si>
    <t>2003(북제주군)</t>
  </si>
  <si>
    <t>2004(북제주군)</t>
  </si>
  <si>
    <t>11. 하수관거  Sewage Pipe</t>
  </si>
  <si>
    <t>제주시</t>
  </si>
  <si>
    <t xml:space="preserve">단위: 명, ㎢, % </t>
  </si>
  <si>
    <t>특별대책
지  역</t>
  </si>
  <si>
    <t>총인구
(명)</t>
  </si>
  <si>
    <t>총면적
(㎢)</t>
  </si>
  <si>
    <t>하수처리구역 외
Outer area of sewage treatment</t>
  </si>
  <si>
    <t>하수도
보급률(%)</t>
  </si>
  <si>
    <t>면적</t>
  </si>
  <si>
    <t>인구(명)
Population</t>
  </si>
  <si>
    <t>Special</t>
  </si>
  <si>
    <t>계</t>
  </si>
  <si>
    <t xml:space="preserve">Distribution </t>
  </si>
  <si>
    <t>Water</t>
  </si>
  <si>
    <t>masure</t>
  </si>
  <si>
    <t>Total</t>
  </si>
  <si>
    <t xml:space="preserve">Mechanic </t>
  </si>
  <si>
    <t>Biological</t>
  </si>
  <si>
    <t>Advanced</t>
  </si>
  <si>
    <t>1차처리</t>
  </si>
  <si>
    <t>2차처리</t>
  </si>
  <si>
    <t>3차</t>
  </si>
  <si>
    <t>Area</t>
  </si>
  <si>
    <t>시가</t>
  </si>
  <si>
    <t>비시가</t>
  </si>
  <si>
    <t xml:space="preserve">rate of </t>
  </si>
  <si>
    <t>System</t>
  </si>
  <si>
    <t>area</t>
  </si>
  <si>
    <t>Population</t>
  </si>
  <si>
    <t>(b1)</t>
  </si>
  <si>
    <t>(b2)</t>
  </si>
  <si>
    <t>(b3)</t>
  </si>
  <si>
    <t>Sewage</t>
  </si>
  <si>
    <t>( Unit : person, ㎢, % )</t>
  </si>
  <si>
    <t>수 계</t>
  </si>
  <si>
    <t>하수처리구역 내
Inner area of sewage treatment</t>
  </si>
  <si>
    <t>하수종말처리인구(명)
Population of Benefiting from Sewage</t>
  </si>
  <si>
    <t>폐수종말처리인구(명)
Population of Benefiting from Sewage</t>
  </si>
  <si>
    <t>자료 : 제주특별자치도 생활환경과</t>
  </si>
  <si>
    <t>자료 : 수자원본부 북부사업소</t>
  </si>
  <si>
    <t xml:space="preserve">자료 : 수자원본부 북부사업소 </t>
  </si>
  <si>
    <t>1.  발  전  현  황           Electricity Generation</t>
  </si>
  <si>
    <t>발  전  설  비</t>
  </si>
  <si>
    <t>발   전   량</t>
  </si>
  <si>
    <t>평  균  전  력</t>
  </si>
  <si>
    <t>최  대  전  력</t>
  </si>
  <si>
    <t>(MW)</t>
  </si>
  <si>
    <t>(MWh)</t>
  </si>
  <si>
    <t>(kW)</t>
  </si>
  <si>
    <t>Average load</t>
  </si>
  <si>
    <t>Peak load</t>
  </si>
  <si>
    <t>기    타</t>
  </si>
  <si>
    <t>Generating facilities</t>
  </si>
  <si>
    <t>Amount of 
electricity generation</t>
  </si>
  <si>
    <r>
      <t>2 0 0 4</t>
    </r>
    <r>
      <rPr>
        <vertAlign val="superscript"/>
        <sz val="11"/>
        <rFont val="돋움"/>
        <family val="3"/>
      </rPr>
      <t>1)</t>
    </r>
  </si>
  <si>
    <r>
      <t>2 0 0 5</t>
    </r>
    <r>
      <rPr>
        <b/>
        <vertAlign val="superscript"/>
        <sz val="11"/>
        <color indexed="10"/>
        <rFont val="돋움"/>
        <family val="3"/>
      </rPr>
      <t>2)</t>
    </r>
  </si>
  <si>
    <t>2 0 0 5</t>
  </si>
  <si>
    <t>제 주 화 력</t>
  </si>
  <si>
    <t>…</t>
  </si>
  <si>
    <t>Jeju Thermal Power Plant</t>
  </si>
  <si>
    <t>남제주화력</t>
  </si>
  <si>
    <t>Namjeju Thermal Power Plant</t>
  </si>
  <si>
    <t>한림복합화력</t>
  </si>
  <si>
    <t>Hallim Combined Cycle 
Power Plant</t>
  </si>
  <si>
    <t>해저케이블</t>
  </si>
  <si>
    <t>Chuja Diesel Power Plant</t>
  </si>
  <si>
    <t>동기조상기</t>
  </si>
  <si>
    <t>Submarine Power Cable</t>
  </si>
  <si>
    <t>기    타</t>
  </si>
  <si>
    <t>Jeju T/P Synchronous Compensator</t>
  </si>
  <si>
    <t>VIII. 전기 · 가스 · 수도   ELECTRICITY · GAS AND WATER-SUPPLY</t>
  </si>
  <si>
    <t>(단위 : MWh)</t>
  </si>
  <si>
    <t>2 0 0 4</t>
  </si>
  <si>
    <t>2 0 0 5</t>
  </si>
  <si>
    <t>Jan.</t>
  </si>
  <si>
    <t>Feb.</t>
  </si>
  <si>
    <t>Mar.</t>
  </si>
  <si>
    <t>Apr.</t>
  </si>
  <si>
    <t>Aug.</t>
  </si>
  <si>
    <t>Sept.</t>
  </si>
  <si>
    <t>Oct.</t>
  </si>
  <si>
    <t>Nov.</t>
  </si>
  <si>
    <t>자료 : 한국전력공사 제주지사(제주영업소수치)</t>
  </si>
  <si>
    <t>Source : jeju Branch Office of Korea Electric power Co.</t>
  </si>
  <si>
    <t xml:space="preserve">   주 : 2004년 이후 제주도 전체 수치임.</t>
  </si>
  <si>
    <t xml:space="preserve">   Note : The Status are for Jeju Province.</t>
  </si>
  <si>
    <t>(Unit : MWh)</t>
  </si>
  <si>
    <t>Total</t>
  </si>
  <si>
    <t>합   계</t>
  </si>
  <si>
    <t>가  정  용</t>
  </si>
  <si>
    <t>공  공  용</t>
  </si>
  <si>
    <t>서 비 스 업</t>
  </si>
  <si>
    <t>산     업     용          Industry</t>
  </si>
  <si>
    <t>점유율(%)</t>
  </si>
  <si>
    <t>소     계</t>
  </si>
  <si>
    <t>농림수산업</t>
  </si>
  <si>
    <t xml:space="preserve">광   업 </t>
  </si>
  <si>
    <t>제  조  업</t>
  </si>
  <si>
    <t>Agriculture,</t>
  </si>
  <si>
    <t>forestry</t>
  </si>
  <si>
    <t>Manufac-</t>
  </si>
  <si>
    <t>Total</t>
  </si>
  <si>
    <t>Percentage</t>
  </si>
  <si>
    <t>Residential</t>
  </si>
  <si>
    <t>Public</t>
  </si>
  <si>
    <t>Service</t>
  </si>
  <si>
    <t>Sub-total</t>
  </si>
  <si>
    <t>＆ fishing</t>
  </si>
  <si>
    <t>Mining</t>
  </si>
  <si>
    <t>turing</t>
  </si>
  <si>
    <t>계</t>
  </si>
  <si>
    <t>음, 식료품</t>
  </si>
  <si>
    <t>담  배</t>
  </si>
  <si>
    <t>섬유제품</t>
  </si>
  <si>
    <t xml:space="preserve">봉제의복 및 </t>
  </si>
  <si>
    <t>가죽, 가방 및</t>
  </si>
  <si>
    <t>목재 및</t>
  </si>
  <si>
    <t>펄프, 종이 및</t>
  </si>
  <si>
    <t>출판, 인쇄 및</t>
  </si>
  <si>
    <t>코크스, 석유정제품</t>
  </si>
  <si>
    <t>화학물 및</t>
  </si>
  <si>
    <t>고무 및</t>
  </si>
  <si>
    <t>; 봉제의복 제외</t>
  </si>
  <si>
    <t>모피제품</t>
  </si>
  <si>
    <t>신발</t>
  </si>
  <si>
    <t xml:space="preserve"> 나무제품</t>
  </si>
  <si>
    <t>종이제품</t>
  </si>
  <si>
    <r>
      <t xml:space="preserve"> </t>
    </r>
    <r>
      <rPr>
        <sz val="9"/>
        <rFont val="돋움"/>
        <family val="3"/>
      </rPr>
      <t>기록매체 복제업</t>
    </r>
  </si>
  <si>
    <t>및 핵연료</t>
  </si>
  <si>
    <t>화학제품</t>
  </si>
  <si>
    <t>플라스틱제품</t>
  </si>
  <si>
    <t xml:space="preserve">Textiles, </t>
  </si>
  <si>
    <t>Sewn Wearing</t>
  </si>
  <si>
    <t>Tanning &amp;</t>
  </si>
  <si>
    <t>Wood Products</t>
  </si>
  <si>
    <t xml:space="preserve">Pulp, Paper </t>
  </si>
  <si>
    <t>Publishing,</t>
  </si>
  <si>
    <t>Coke, Refined</t>
  </si>
  <si>
    <t>Chemicals</t>
  </si>
  <si>
    <t>Rubber and</t>
  </si>
  <si>
    <t xml:space="preserve">Food </t>
  </si>
  <si>
    <t>Except Sewn</t>
  </si>
  <si>
    <t>Apparel &amp; Fur</t>
  </si>
  <si>
    <t xml:space="preserve"> Dressing</t>
  </si>
  <si>
    <t>of Wood</t>
  </si>
  <si>
    <t>&amp; Paper</t>
  </si>
  <si>
    <t>Printing &amp;</t>
  </si>
  <si>
    <t>Petroleum</t>
  </si>
  <si>
    <t>and Chemical</t>
  </si>
  <si>
    <t>Plastic</t>
  </si>
  <si>
    <t>beverage</t>
  </si>
  <si>
    <t>Tobacco</t>
  </si>
  <si>
    <t>Wearing apparel</t>
  </si>
  <si>
    <t>Articles</t>
  </si>
  <si>
    <t>of Leather</t>
  </si>
  <si>
    <t>&amp; Cork</t>
  </si>
  <si>
    <t>Products</t>
  </si>
  <si>
    <t>Reproduction</t>
  </si>
  <si>
    <t xml:space="preserve">May </t>
  </si>
  <si>
    <t>June</t>
  </si>
  <si>
    <t>July</t>
  </si>
  <si>
    <t>Dec.</t>
  </si>
  <si>
    <t>비금속광물제품</t>
  </si>
  <si>
    <t>제1차 금속산업</t>
  </si>
  <si>
    <t>조립금속제품</t>
  </si>
  <si>
    <t>기타 기계 및 장비</t>
  </si>
  <si>
    <t>컴퓨터 및</t>
  </si>
  <si>
    <t>기타 전기기계 및</t>
  </si>
  <si>
    <t>전자부품, 영상,</t>
  </si>
  <si>
    <t>의료, 정밀,</t>
  </si>
  <si>
    <t>자동차 및</t>
  </si>
  <si>
    <t>기타 운송장비</t>
  </si>
  <si>
    <t>가구 및</t>
  </si>
  <si>
    <t>재생용 가공원료</t>
  </si>
  <si>
    <t>사무용 기기</t>
  </si>
  <si>
    <t>전기변환장치</t>
  </si>
  <si>
    <t>음향 및 통신장비</t>
  </si>
  <si>
    <t>광학기기 및 시계</t>
  </si>
  <si>
    <t>트레일러</t>
  </si>
  <si>
    <t>기타 제품</t>
  </si>
  <si>
    <t>생산업</t>
  </si>
  <si>
    <t>Non-metallic</t>
  </si>
  <si>
    <t>Fabricated</t>
  </si>
  <si>
    <t>Manufacture</t>
  </si>
  <si>
    <t>Computers</t>
  </si>
  <si>
    <t>Electrical</t>
  </si>
  <si>
    <t>Radio, TV and</t>
  </si>
  <si>
    <t>Medical,</t>
  </si>
  <si>
    <t>Moter</t>
  </si>
  <si>
    <t>Mineral</t>
  </si>
  <si>
    <t>Manufacture of</t>
  </si>
  <si>
    <t>Metal</t>
  </si>
  <si>
    <t>of Other</t>
  </si>
  <si>
    <t>and Office</t>
  </si>
  <si>
    <t>machinery</t>
  </si>
  <si>
    <t>Communication</t>
  </si>
  <si>
    <t xml:space="preserve">Precision &amp; </t>
  </si>
  <si>
    <t>Vehicles &amp;</t>
  </si>
  <si>
    <t>Other Transport</t>
  </si>
  <si>
    <t>Furniture</t>
  </si>
  <si>
    <t>Products</t>
  </si>
  <si>
    <t>Basic Metals</t>
  </si>
  <si>
    <t>Machinery</t>
  </si>
  <si>
    <t>n.e.c</t>
  </si>
  <si>
    <t>Equip.</t>
  </si>
  <si>
    <t>Optical Instruments</t>
  </si>
  <si>
    <t>Trailers Mfg.</t>
  </si>
  <si>
    <t>; Articles n.e.c</t>
  </si>
  <si>
    <t>Recycling</t>
  </si>
  <si>
    <t>2 0 0 4</t>
  </si>
  <si>
    <t>2 0 0 5</t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</si>
  <si>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</si>
  <si>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</si>
  <si>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</si>
  <si>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</si>
  <si>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</si>
  <si>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</si>
  <si>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</si>
  <si>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</si>
  <si>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</si>
  <si>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</si>
  <si>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</si>
  <si>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자료 : 한국전력공사 제주지사</t>
  </si>
  <si>
    <t>Source : Korea Electric Power Corporation Jeju Branch</t>
  </si>
  <si>
    <t xml:space="preserve">   주 : 산업 및 품목분류는 제8차 개정(2000. 1. 7) 「한국표준산업분류」를 적용하였음</t>
  </si>
  <si>
    <t xml:space="preserve">         제주도 전체수치임.</t>
  </si>
  <si>
    <t xml:space="preserve">             Classification revised in January 7, 2000, KSIC Rev. 8.</t>
  </si>
  <si>
    <t xml:space="preserve">    Note : "Industry and Product  Classification" is derived from the Korean Standard Industrial</t>
  </si>
  <si>
    <t>5. 상     수     도           Public Water Services</t>
  </si>
  <si>
    <t>(단위 : 명)</t>
  </si>
  <si>
    <t>(Unit : person)</t>
  </si>
  <si>
    <t>연  별</t>
  </si>
  <si>
    <t>급수도시내</t>
  </si>
  <si>
    <t>급수인구</t>
  </si>
  <si>
    <t>보 급 률 (%)</t>
  </si>
  <si>
    <t>시설용량</t>
  </si>
  <si>
    <t>급 수 량 (㎥/일)</t>
  </si>
  <si>
    <t>1일 1인당 급수량(ℓ)</t>
  </si>
  <si>
    <t>급 수 전 수</t>
  </si>
  <si>
    <t>총  인  구</t>
  </si>
  <si>
    <t>(㎥/일)</t>
  </si>
  <si>
    <t>Water supply</t>
  </si>
  <si>
    <t>Population in the</t>
  </si>
  <si>
    <t>Water-Supply</t>
  </si>
  <si>
    <t>Water-supply</t>
  </si>
  <si>
    <t>Amount of</t>
  </si>
  <si>
    <t>amount per</t>
  </si>
  <si>
    <t>Number of</t>
  </si>
  <si>
    <t>water-supplied area</t>
  </si>
  <si>
    <t>population</t>
  </si>
  <si>
    <t>rate</t>
  </si>
  <si>
    <t>capacity</t>
  </si>
  <si>
    <t>water supplied</t>
  </si>
  <si>
    <t>person a day</t>
  </si>
  <si>
    <t>faucets</t>
  </si>
  <si>
    <t>6.  상   수   도   관                 Public Water Pipe</t>
  </si>
  <si>
    <t>(단위 : m)</t>
  </si>
  <si>
    <t>(Unit : m)</t>
  </si>
  <si>
    <t>도   수   관</t>
  </si>
  <si>
    <t>송     수     관</t>
  </si>
  <si>
    <t>배     수     관</t>
  </si>
  <si>
    <t>급       수       관</t>
  </si>
  <si>
    <t>Transmission pipe</t>
  </si>
  <si>
    <t>Conduit pipe</t>
  </si>
  <si>
    <t>Water supply pipe</t>
  </si>
  <si>
    <t>강  관</t>
  </si>
  <si>
    <t>주철관</t>
  </si>
  <si>
    <t>기  타</t>
  </si>
  <si>
    <t>아연도강관</t>
  </si>
  <si>
    <t>주 철 관</t>
  </si>
  <si>
    <t>동    관</t>
  </si>
  <si>
    <t>스텐레스관</t>
  </si>
  <si>
    <t>합성수지관</t>
  </si>
  <si>
    <t>Galvanized</t>
  </si>
  <si>
    <t>Stainless</t>
  </si>
  <si>
    <t>Sub-total</t>
  </si>
  <si>
    <t>Steel</t>
  </si>
  <si>
    <t>Cast iron</t>
  </si>
  <si>
    <t>Other</t>
  </si>
  <si>
    <t>steel</t>
  </si>
  <si>
    <t>Copper</t>
  </si>
  <si>
    <t>Plastic</t>
  </si>
  <si>
    <r>
      <t>2</t>
    </r>
    <r>
      <rPr>
        <sz val="11"/>
        <rFont val="돋움"/>
        <family val="3"/>
      </rPr>
      <t>004(제주시)</t>
    </r>
  </si>
  <si>
    <r>
      <t>2</t>
    </r>
    <r>
      <rPr>
        <sz val="11"/>
        <rFont val="돋움"/>
        <family val="3"/>
      </rPr>
      <t>004(북제주군)</t>
    </r>
  </si>
  <si>
    <t>연   별</t>
  </si>
  <si>
    <t>산 업 용</t>
  </si>
  <si>
    <t>일 반 용</t>
  </si>
  <si>
    <t>기   타</t>
  </si>
  <si>
    <t>Bath house</t>
  </si>
  <si>
    <t>(농축산)</t>
  </si>
  <si>
    <t>1종</t>
  </si>
  <si>
    <t>2종</t>
  </si>
  <si>
    <t>Domestic</t>
  </si>
  <si>
    <t>Commercial</t>
  </si>
  <si>
    <t>Class 1</t>
  </si>
  <si>
    <t xml:space="preserve">Class 2 </t>
  </si>
  <si>
    <t>Business</t>
  </si>
  <si>
    <t>7. 급  수  사  용  량                  Consumption of Water Supplied</t>
  </si>
  <si>
    <t>4. 가  스  공  급  량           Gas Supply</t>
  </si>
  <si>
    <t>3. 제조업 중분류별 전력사용량               Electric Power Consumption by Division of Industry</t>
  </si>
  <si>
    <r>
      <t>(단위 : 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)</t>
    </r>
  </si>
  <si>
    <r>
      <t>(Unit : 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)</t>
    </r>
  </si>
  <si>
    <t xml:space="preserve">   주 : 1995년 이후 영업용 1종과 공공용은 업무용으로 통합됨.</t>
  </si>
  <si>
    <r>
      <t xml:space="preserve">   </t>
    </r>
    <r>
      <rPr>
        <sz val="9"/>
        <rFont val="돋움"/>
        <family val="3"/>
      </rPr>
      <t xml:space="preserve"> Note : First class of commercial use and institutional use were combined into public facilities</t>
    </r>
    <r>
      <rPr>
        <sz val="10"/>
        <rFont val="돋움"/>
        <family val="3"/>
      </rPr>
      <t xml:space="preserve"> </t>
    </r>
  </si>
  <si>
    <t>8. 급수사용료 부과           Charges for Water Consumption</t>
  </si>
  <si>
    <t xml:space="preserve"> Year</t>
  </si>
  <si>
    <t xml:space="preserve">   9. 하수도 인구 및 보급률   Sewage Population and Distribution rate</t>
  </si>
  <si>
    <t>Bath house</t>
  </si>
  <si>
    <t>욕탕   1종</t>
  </si>
  <si>
    <t>욕탕   2종</t>
  </si>
  <si>
    <t>Total</t>
  </si>
  <si>
    <t>Domestic</t>
  </si>
  <si>
    <t>Commercial</t>
  </si>
  <si>
    <t>Class 1</t>
  </si>
  <si>
    <t xml:space="preserve">Class 2 </t>
  </si>
  <si>
    <t>Industrial</t>
  </si>
  <si>
    <t xml:space="preserve">Business </t>
  </si>
  <si>
    <t>Othet</t>
  </si>
  <si>
    <t>2 0 0 0</t>
  </si>
  <si>
    <t>2 0 0 1</t>
  </si>
  <si>
    <t>2 0 0 2</t>
  </si>
  <si>
    <t>2 0 0 4</t>
  </si>
  <si>
    <t>2 0 0 5</t>
  </si>
  <si>
    <t>(단위 : 천원)</t>
  </si>
  <si>
    <t>(Unit : thousand won)</t>
  </si>
  <si>
    <t>…</t>
  </si>
  <si>
    <t>자료 : 제주특별자치도 생활환경과</t>
  </si>
  <si>
    <t>Source : Living Environment Div.</t>
  </si>
  <si>
    <t xml:space="preserve">   주 :  상수도사용료 부과항목의 서식과 일치</t>
  </si>
  <si>
    <t>F=(C/E*100)</t>
  </si>
  <si>
    <t>(단위 : ㎢, m, 개 )</t>
  </si>
  <si>
    <t>토실</t>
  </si>
  <si>
    <t>우·오수받이</t>
  </si>
  <si>
    <t>2. 용도별 전력사용량                  Electric Power Consumption by Use</t>
  </si>
  <si>
    <t>(단위 : 개소)</t>
  </si>
  <si>
    <t>(Unit : place)</t>
  </si>
  <si>
    <t>연별 및 월별</t>
  </si>
  <si>
    <t>도   시   가   스</t>
  </si>
  <si>
    <t xml:space="preserve">프     로     판 </t>
  </si>
  <si>
    <t>부        탄</t>
  </si>
  <si>
    <t>Year &amp; Month</t>
  </si>
  <si>
    <t>Liquefied natural gas(LNG)</t>
  </si>
  <si>
    <t>Propane gas</t>
  </si>
  <si>
    <t>Butane gas</t>
  </si>
  <si>
    <t>판매소수</t>
  </si>
  <si>
    <t>판 매 량(1,000 ㎥)</t>
  </si>
  <si>
    <r>
      <t xml:space="preserve">판 매 량 ( t )  </t>
    </r>
    <r>
      <rPr>
        <vertAlign val="superscript"/>
        <sz val="11"/>
        <rFont val="돋움"/>
        <family val="3"/>
      </rPr>
      <t>1)</t>
    </r>
  </si>
  <si>
    <r>
      <t xml:space="preserve">판매소수 </t>
    </r>
    <r>
      <rPr>
        <vertAlign val="superscript"/>
        <sz val="11"/>
        <rFont val="돋움"/>
        <family val="3"/>
      </rPr>
      <t>2)</t>
    </r>
  </si>
  <si>
    <t xml:space="preserve">판 매 량 ( t ) </t>
  </si>
  <si>
    <t>Number of selling stores</t>
  </si>
  <si>
    <t>Amount sold</t>
  </si>
  <si>
    <t>자료 : 지역경제과</t>
  </si>
  <si>
    <r>
      <t>Source : Local Econom</t>
    </r>
    <r>
      <rPr>
        <sz val="11"/>
        <rFont val="돋움"/>
        <family val="3"/>
      </rPr>
      <t>ics Department</t>
    </r>
  </si>
  <si>
    <t xml:space="preserve">   주 : 1) 가스공급사 출허기준</t>
  </si>
  <si>
    <t xml:space="preserve">   Note : 1) Amount of Forwarding from GAS-storehouse</t>
  </si>
  <si>
    <t xml:space="preserve">         2) 가스충전소 기준</t>
  </si>
  <si>
    <t>2 0 0 0</t>
  </si>
  <si>
    <t>2 0 0 1</t>
  </si>
  <si>
    <t>2 0 0 2</t>
  </si>
  <si>
    <t>2 0 03</t>
  </si>
  <si>
    <t>2 0 0 4</t>
  </si>
  <si>
    <t>2 0 0 5</t>
  </si>
  <si>
    <t>자료 : 한국전력공사 제주지사</t>
  </si>
  <si>
    <t>Source : Korea Electric Power Corporation Jeju Branch</t>
  </si>
  <si>
    <t>주 : 1) 2004년자료는 동기조상기를 발전설비에 포함됨</t>
  </si>
  <si>
    <t xml:space="preserve">      2) 동기조상기는 비상시 발전가능한 설비이므로 발전설비 합계에 포함하지 않음</t>
  </si>
  <si>
    <t xml:space="preserve">      * 제주도 전체수치임</t>
  </si>
  <si>
    <t>자료 : 수자원본부</t>
  </si>
  <si>
    <r>
      <t>연별 및</t>
    </r>
    <r>
      <rPr>
        <sz val="11"/>
        <rFont val="돋움"/>
        <family val="3"/>
      </rPr>
      <t xml:space="preserve"> 발전소별</t>
    </r>
  </si>
  <si>
    <r>
      <t>Y</t>
    </r>
    <r>
      <rPr>
        <sz val="11"/>
        <rFont val="돋움"/>
        <family val="3"/>
      </rPr>
      <t>ear &amp; Power poant</t>
    </r>
  </si>
  <si>
    <r>
      <t>연별 및</t>
    </r>
    <r>
      <rPr>
        <sz val="11"/>
        <rFont val="돋움"/>
        <family val="3"/>
      </rPr>
      <t xml:space="preserve"> 월별</t>
    </r>
  </si>
  <si>
    <r>
      <t>Y</t>
    </r>
    <r>
      <rPr>
        <sz val="11"/>
        <rFont val="돋움"/>
        <family val="3"/>
      </rPr>
      <t>ear &amp; Month</t>
    </r>
  </si>
  <si>
    <t>연별 및 월별</t>
  </si>
  <si>
    <t>Year &amp; Month</t>
  </si>
  <si>
    <t>연별 및 시별</t>
  </si>
  <si>
    <t>Year &amp; City</t>
  </si>
  <si>
    <r>
      <t xml:space="preserve"> 연</t>
    </r>
    <r>
      <rPr>
        <sz val="11"/>
        <rFont val="돋움"/>
        <family val="3"/>
      </rPr>
      <t xml:space="preserve">  별</t>
    </r>
  </si>
  <si>
    <r>
      <t>Y</t>
    </r>
    <r>
      <rPr>
        <sz val="11"/>
        <rFont val="돋움"/>
        <family val="3"/>
      </rPr>
      <t>ear</t>
    </r>
  </si>
  <si>
    <t>연별 및 시별</t>
  </si>
</sst>
</file>

<file path=xl/styles.xml><?xml version="1.0" encoding="utf-8"?>
<styleSheet xmlns="http://schemas.openxmlformats.org/spreadsheetml/2006/main">
  <numFmts count="5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.00_ "/>
    <numFmt numFmtId="179" formatCode="#,##0_);[Red]\(#,##0\)"/>
    <numFmt numFmtId="180" formatCode="#,##0.0_);\(#,##0.0\)"/>
    <numFmt numFmtId="181" formatCode="#,##0.0_ \ &quot;     &quot;"/>
    <numFmt numFmtId="182" formatCode="#,##0.00_);[Red]\(#,##0.00\)"/>
    <numFmt numFmtId="183" formatCode="0_);[Red]\(0\)"/>
    <numFmt numFmtId="184" formatCode="_ * #,##0_ ;_ * \-#,##0_ ;_ * &quot;-&quot;_ ;_ @_ "/>
    <numFmt numFmtId="185" formatCode="_ * #,##0.00_ ;_ * \-#,##0.00_ ;_ * &quot;-&quot;??_ ;_ @_ "/>
    <numFmt numFmtId="186" formatCode="0.0_ "/>
    <numFmt numFmtId="187" formatCode="#,##0.000_ "/>
    <numFmt numFmtId="188" formatCode="#,##0.0_ "/>
    <numFmt numFmtId="189" formatCode="0_ "/>
    <numFmt numFmtId="190" formatCode="#,##0;[Red]#,##0"/>
    <numFmt numFmtId="191" formatCode="#,##0;;\-;"/>
    <numFmt numFmtId="192" formatCode="#,##0.0;[Red]#,##0.0"/>
    <numFmt numFmtId="193" formatCode="#,##0.00;[Red]#,##0.00"/>
    <numFmt numFmtId="194" formatCode="#,##0.000;[Red]#,##0.000"/>
    <numFmt numFmtId="195" formatCode="\-"/>
    <numFmt numFmtId="196" formatCode="#,##0;&quot;△&quot;#,##0;\-\ \ ;"/>
    <numFmt numFmtId="197" formatCode="#,##0;;\-"/>
    <numFmt numFmtId="198" formatCode="#,##0.000_);[Red]\(#,##0.000\)"/>
    <numFmt numFmtId="199" formatCode="0.00_);[Red]\(0.00\)"/>
    <numFmt numFmtId="200" formatCode="#,##0;;\-\ \ ;"/>
    <numFmt numFmtId="201" formatCode="0_);\(0\)"/>
    <numFmt numFmtId="202" formatCode="#,##0;;\-\ "/>
    <numFmt numFmtId="203" formatCode="#,##0.0;;\-\ \ ;"/>
    <numFmt numFmtId="204" formatCode="0.0"/>
    <numFmt numFmtId="205" formatCode="0.0;[Red]0.0"/>
    <numFmt numFmtId="206" formatCode="0;[Red]0"/>
    <numFmt numFmtId="207" formatCode="#,##0_ ;[Red]\-#,##0\ "/>
    <numFmt numFmtId="208" formatCode="\(0\)"/>
    <numFmt numFmtId="209" formatCode="#,##0.0_);[Red]\(#,##0.0\)"/>
    <numFmt numFmtId="210" formatCode="\(#,##0\);[Red]#,##0\)"/>
    <numFmt numFmtId="211" formatCode="\(#,##0\)_);\(#,##0\)"/>
    <numFmt numFmtId="212" formatCode="\(#,##0\);[Red]#,##0"/>
    <numFmt numFmtId="213" formatCode="\(0_ \)"/>
    <numFmt numFmtId="214" formatCode="\(#,##0\);;\-;"/>
    <numFmt numFmtId="215" formatCode="#,##0.0;;\-;"/>
    <numFmt numFmtId="216" formatCode="0.0_);[Red]\(0.0\)"/>
    <numFmt numFmtId="217" formatCode="#,##0.0"/>
    <numFmt numFmtId="218" formatCode="_-* #,##0.0_-;\-* #,##0.0_-;_-* &quot;-&quot;_-;_-@_-"/>
    <numFmt numFmtId="219" formatCode="0.0%"/>
    <numFmt numFmtId="220" formatCode="_-* #,##0.0_-;\-* #,##0.0_-;_-* &quot;-&quot;?_-;_-@_-"/>
    <numFmt numFmtId="221" formatCode="#,##0;\-#,##0;\-;"/>
  </numFmts>
  <fonts count="40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바탕체"/>
      <family val="1"/>
    </font>
    <font>
      <sz val="12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color indexed="10"/>
      <name val="돋움"/>
      <family val="3"/>
    </font>
    <font>
      <sz val="10"/>
      <name val="굴림"/>
      <family val="3"/>
    </font>
    <font>
      <sz val="11"/>
      <color indexed="8"/>
      <name val="돋움"/>
      <family val="3"/>
    </font>
    <font>
      <b/>
      <sz val="14"/>
      <name val="바탕체"/>
      <family val="1"/>
    </font>
    <font>
      <b/>
      <sz val="10"/>
      <name val="돋움"/>
      <family val="3"/>
    </font>
    <font>
      <sz val="10"/>
      <color indexed="8"/>
      <name val="돋움"/>
      <family val="3"/>
    </font>
    <font>
      <b/>
      <sz val="10"/>
      <color indexed="10"/>
      <name val="돋움"/>
      <family val="3"/>
    </font>
    <font>
      <sz val="9"/>
      <name val="돋움"/>
      <family val="3"/>
    </font>
    <font>
      <vertAlign val="superscript"/>
      <sz val="11"/>
      <color indexed="8"/>
      <name val="돋움"/>
      <family val="3"/>
    </font>
    <font>
      <vertAlign val="superscript"/>
      <sz val="10"/>
      <name val="돋움"/>
      <family val="3"/>
    </font>
    <font>
      <sz val="11"/>
      <name val="굴림"/>
      <family val="3"/>
    </font>
    <font>
      <sz val="9"/>
      <name val="굴림"/>
      <family val="3"/>
    </font>
    <font>
      <sz val="8"/>
      <color indexed="8"/>
      <name val="돋움"/>
      <family val="3"/>
    </font>
    <font>
      <b/>
      <sz val="22"/>
      <color indexed="8"/>
      <name val="돋움"/>
      <family val="3"/>
    </font>
    <font>
      <b/>
      <sz val="20"/>
      <name val="돋움"/>
      <family val="3"/>
    </font>
    <font>
      <b/>
      <sz val="22"/>
      <name val="돋움"/>
      <family val="3"/>
    </font>
    <font>
      <b/>
      <sz val="18"/>
      <name val="돋움"/>
      <family val="3"/>
    </font>
    <font>
      <vertAlign val="superscript"/>
      <sz val="11"/>
      <name val="돋움"/>
      <family val="3"/>
    </font>
    <font>
      <b/>
      <vertAlign val="superscript"/>
      <sz val="11"/>
      <color indexed="10"/>
      <name val="돋움"/>
      <family val="3"/>
    </font>
    <font>
      <sz val="20"/>
      <name val="돋움"/>
      <family val="3"/>
    </font>
    <font>
      <sz val="22"/>
      <name val="돋움"/>
      <family val="3"/>
    </font>
    <font>
      <b/>
      <sz val="11"/>
      <name val="돋움"/>
      <family val="3"/>
    </font>
    <font>
      <sz val="22"/>
      <color indexed="8"/>
      <name val="돋움"/>
      <family val="3"/>
    </font>
    <font>
      <sz val="11"/>
      <color indexed="10"/>
      <name val="돋움"/>
      <family val="3"/>
    </font>
    <font>
      <sz val="12"/>
      <name val="돋움"/>
      <family val="3"/>
    </font>
    <font>
      <b/>
      <sz val="12"/>
      <color indexed="10"/>
      <name val="돋움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Protection="0">
      <alignment/>
    </xf>
    <xf numFmtId="0" fontId="11" fillId="0" borderId="0" applyNumberFormat="0" applyFill="0" applyBorder="0" applyAlignment="0" applyProtection="0"/>
    <xf numFmtId="0" fontId="6" fillId="0" borderId="0">
      <alignment/>
      <protection/>
    </xf>
    <xf numFmtId="38" fontId="7" fillId="2" borderId="0" applyNumberFormat="0" applyBorder="0" applyAlignment="0" applyProtection="0"/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7" fillId="2" borderId="3" applyNumberFormat="0" applyBorder="0" applyAlignment="0" applyProtection="0"/>
    <xf numFmtId="0" fontId="10" fillId="0" borderId="4">
      <alignment/>
      <protection/>
    </xf>
    <xf numFmtId="0" fontId="3" fillId="0" borderId="0">
      <alignment/>
      <protection/>
    </xf>
    <xf numFmtId="10" fontId="5" fillId="0" borderId="0" applyFont="0" applyFill="0" applyBorder="0" applyAlignment="0" applyProtection="0"/>
    <xf numFmtId="0" fontId="10" fillId="0" borderId="0">
      <alignment/>
      <protection/>
    </xf>
  </cellStyleXfs>
  <cellXfs count="6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179" fontId="13" fillId="0" borderId="0" xfId="17" applyNumberFormat="1" applyFont="1" applyAlignment="1">
      <alignment horizontal="center" vertical="center"/>
    </xf>
    <xf numFmtId="0" fontId="0" fillId="0" borderId="0" xfId="0" applyAlignment="1">
      <alignment/>
    </xf>
    <xf numFmtId="177" fontId="13" fillId="0" borderId="0" xfId="17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7" fontId="13" fillId="0" borderId="6" xfId="17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9" fontId="13" fillId="0" borderId="0" xfId="17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15" fillId="0" borderId="5" xfId="0" applyFont="1" applyBorder="1" applyAlignment="1">
      <alignment horizontal="center" vertical="center"/>
    </xf>
    <xf numFmtId="177" fontId="15" fillId="0" borderId="6" xfId="17" applyNumberFormat="1" applyFont="1" applyBorder="1" applyAlignment="1">
      <alignment horizontal="center" vertical="center"/>
    </xf>
    <xf numFmtId="179" fontId="15" fillId="0" borderId="0" xfId="17" applyNumberFormat="1" applyFont="1" applyAlignment="1">
      <alignment horizontal="center" vertical="center"/>
    </xf>
    <xf numFmtId="179" fontId="15" fillId="0" borderId="0" xfId="17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23" applyBorder="1">
      <alignment/>
    </xf>
    <xf numFmtId="0" fontId="3" fillId="0" borderId="0" xfId="23" applyBorder="1" applyAlignment="1">
      <alignment/>
    </xf>
    <xf numFmtId="3" fontId="0" fillId="0" borderId="0" xfId="0" applyNumberFormat="1" applyAlignment="1">
      <alignment/>
    </xf>
    <xf numFmtId="177" fontId="2" fillId="0" borderId="6" xfId="17" applyNumberFormat="1" applyFont="1" applyBorder="1" applyAlignment="1">
      <alignment horizontal="center" vertical="center" shrinkToFit="1"/>
    </xf>
    <xf numFmtId="177" fontId="2" fillId="0" borderId="0" xfId="17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7" fontId="19" fillId="0" borderId="4" xfId="17" applyNumberFormat="1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188" fontId="13" fillId="0" borderId="0" xfId="17" applyNumberFormat="1" applyFont="1" applyAlignment="1">
      <alignment horizontal="center" vertical="center"/>
    </xf>
    <xf numFmtId="188" fontId="13" fillId="0" borderId="0" xfId="17" applyNumberFormat="1" applyFont="1" applyBorder="1" applyAlignment="1">
      <alignment horizontal="center" vertical="center"/>
    </xf>
    <xf numFmtId="209" fontId="13" fillId="0" borderId="0" xfId="17" applyNumberFormat="1" applyFont="1" applyAlignment="1">
      <alignment horizontal="center" vertical="center"/>
    </xf>
    <xf numFmtId="216" fontId="13" fillId="0" borderId="0" xfId="17" applyNumberFormat="1" applyFont="1" applyAlignment="1">
      <alignment horizontal="center" vertical="center"/>
    </xf>
    <xf numFmtId="209" fontId="13" fillId="0" borderId="0" xfId="17" applyNumberFormat="1" applyFont="1" applyBorder="1" applyAlignment="1">
      <alignment horizontal="center" vertical="center"/>
    </xf>
    <xf numFmtId="209" fontId="13" fillId="0" borderId="5" xfId="17" applyNumberFormat="1" applyFont="1" applyBorder="1" applyAlignment="1">
      <alignment horizontal="center" vertical="center"/>
    </xf>
    <xf numFmtId="188" fontId="15" fillId="0" borderId="0" xfId="17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3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191" fontId="18" fillId="0" borderId="6" xfId="0" applyNumberFormat="1" applyFont="1" applyBorder="1" applyAlignment="1">
      <alignment horizontal="center" vertical="center" shrinkToFit="1"/>
    </xf>
    <xf numFmtId="191" fontId="18" fillId="0" borderId="0" xfId="0" applyNumberFormat="1" applyFont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1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177" fontId="15" fillId="0" borderId="0" xfId="17" applyNumberFormat="1" applyFont="1" applyFill="1" applyBorder="1" applyAlignment="1">
      <alignment horizontal="center" vertical="center"/>
    </xf>
    <xf numFmtId="197" fontId="15" fillId="0" borderId="0" xfId="17" applyNumberFormat="1" applyFont="1" applyFill="1" applyBorder="1" applyAlignment="1">
      <alignment horizontal="center" vertical="center"/>
    </xf>
    <xf numFmtId="177" fontId="15" fillId="0" borderId="5" xfId="17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91" fontId="15" fillId="0" borderId="0" xfId="0" applyNumberFormat="1" applyFont="1" applyFill="1" applyBorder="1" applyAlignment="1">
      <alignment horizontal="center" vertical="center" shrinkToFit="1"/>
    </xf>
    <xf numFmtId="191" fontId="15" fillId="0" borderId="5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216" fontId="15" fillId="0" borderId="0" xfId="17" applyNumberFormat="1" applyFont="1" applyBorder="1" applyAlignment="1">
      <alignment horizontal="center" vertical="center"/>
    </xf>
    <xf numFmtId="216" fontId="13" fillId="0" borderId="0" xfId="17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7" fontId="15" fillId="0" borderId="10" xfId="17" applyNumberFormat="1" applyFont="1" applyBorder="1" applyAlignment="1">
      <alignment horizontal="center" vertical="center"/>
    </xf>
    <xf numFmtId="188" fontId="15" fillId="0" borderId="0" xfId="17" applyNumberFormat="1" applyFont="1" applyAlignment="1">
      <alignment horizontal="center" vertical="center"/>
    </xf>
    <xf numFmtId="209" fontId="15" fillId="0" borderId="0" xfId="17" applyNumberFormat="1" applyFont="1" applyAlignment="1">
      <alignment horizontal="center" vertical="center"/>
    </xf>
    <xf numFmtId="216" fontId="15" fillId="0" borderId="0" xfId="17" applyNumberFormat="1" applyFont="1" applyAlignment="1">
      <alignment horizontal="center" vertical="center"/>
    </xf>
    <xf numFmtId="209" fontId="15" fillId="0" borderId="0" xfId="17" applyNumberFormat="1" applyFont="1" applyBorder="1" applyAlignment="1">
      <alignment horizontal="center" vertical="center"/>
    </xf>
    <xf numFmtId="209" fontId="15" fillId="0" borderId="5" xfId="17" applyNumberFormat="1" applyFont="1" applyBorder="1" applyAlignment="1">
      <alignment horizontal="center" vertical="center"/>
    </xf>
    <xf numFmtId="216" fontId="15" fillId="0" borderId="4" xfId="17" applyNumberFormat="1" applyFont="1" applyBorder="1" applyAlignment="1">
      <alignment horizontal="center" vertical="center"/>
    </xf>
    <xf numFmtId="188" fontId="15" fillId="0" borderId="4" xfId="17" applyNumberFormat="1" applyFont="1" applyBorder="1" applyAlignment="1">
      <alignment horizontal="center" vertical="center"/>
    </xf>
    <xf numFmtId="179" fontId="15" fillId="0" borderId="4" xfId="17" applyNumberFormat="1" applyFont="1" applyBorder="1" applyAlignment="1">
      <alignment horizontal="center" vertical="center"/>
    </xf>
    <xf numFmtId="209" fontId="15" fillId="0" borderId="4" xfId="17" applyNumberFormat="1" applyFont="1" applyBorder="1" applyAlignment="1">
      <alignment horizontal="center" vertical="center"/>
    </xf>
    <xf numFmtId="209" fontId="15" fillId="0" borderId="9" xfId="17" applyNumberFormat="1" applyFont="1" applyBorder="1" applyAlignment="1">
      <alignment horizontal="center" vertical="center"/>
    </xf>
    <xf numFmtId="177" fontId="0" fillId="0" borderId="6" xfId="17" applyNumberFormat="1" applyFont="1" applyFill="1" applyBorder="1" applyAlignment="1">
      <alignment horizontal="center" vertical="center"/>
    </xf>
    <xf numFmtId="216" fontId="0" fillId="0" borderId="0" xfId="17" applyNumberFormat="1" applyFont="1" applyFill="1" applyBorder="1" applyAlignment="1">
      <alignment horizontal="center" vertical="center"/>
    </xf>
    <xf numFmtId="177" fontId="0" fillId="0" borderId="0" xfId="17" applyNumberFormat="1" applyFont="1" applyFill="1" applyBorder="1" applyAlignment="1">
      <alignment horizontal="center" vertical="center"/>
    </xf>
    <xf numFmtId="179" fontId="0" fillId="0" borderId="0" xfId="17" applyNumberFormat="1" applyFont="1" applyFill="1" applyAlignment="1">
      <alignment horizontal="center" vertical="center"/>
    </xf>
    <xf numFmtId="179" fontId="0" fillId="0" borderId="0" xfId="17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15" fillId="0" borderId="6" xfId="17" applyNumberFormat="1" applyFont="1" applyFill="1" applyBorder="1" applyAlignment="1">
      <alignment horizontal="center" vertical="center"/>
    </xf>
    <xf numFmtId="216" fontId="15" fillId="0" borderId="0" xfId="17" applyNumberFormat="1" applyFont="1" applyFill="1" applyBorder="1" applyAlignment="1">
      <alignment horizontal="center" vertical="center"/>
    </xf>
    <xf numFmtId="179" fontId="15" fillId="0" borderId="0" xfId="17" applyNumberFormat="1" applyFont="1" applyFill="1" applyAlignment="1">
      <alignment horizontal="center" vertical="center"/>
    </xf>
    <xf numFmtId="179" fontId="15" fillId="0" borderId="0" xfId="17" applyNumberFormat="1" applyFont="1" applyFill="1" applyBorder="1" applyAlignment="1">
      <alignment horizontal="center" vertical="center"/>
    </xf>
    <xf numFmtId="188" fontId="0" fillId="0" borderId="0" xfId="17" applyNumberFormat="1" applyFont="1" applyFill="1" applyAlignment="1">
      <alignment horizontal="center" vertical="center"/>
    </xf>
    <xf numFmtId="188" fontId="15" fillId="0" borderId="0" xfId="17" applyNumberFormat="1" applyFont="1" applyFill="1" applyAlignment="1">
      <alignment horizontal="center" vertical="center"/>
    </xf>
    <xf numFmtId="188" fontId="0" fillId="0" borderId="0" xfId="17" applyNumberFormat="1" applyFont="1" applyFill="1" applyBorder="1" applyAlignment="1">
      <alignment horizontal="center" vertical="center"/>
    </xf>
    <xf numFmtId="188" fontId="15" fillId="0" borderId="0" xfId="17" applyNumberFormat="1" applyFont="1" applyFill="1" applyBorder="1" applyAlignment="1">
      <alignment horizontal="center" vertical="center"/>
    </xf>
    <xf numFmtId="209" fontId="0" fillId="0" borderId="0" xfId="17" applyNumberFormat="1" applyFont="1" applyFill="1" applyAlignment="1">
      <alignment horizontal="center" vertical="center"/>
    </xf>
    <xf numFmtId="209" fontId="15" fillId="0" borderId="0" xfId="17" applyNumberFormat="1" applyFont="1" applyFill="1" applyAlignment="1">
      <alignment horizontal="center" vertical="center"/>
    </xf>
    <xf numFmtId="216" fontId="0" fillId="0" borderId="0" xfId="17" applyNumberFormat="1" applyFont="1" applyFill="1" applyAlignment="1">
      <alignment horizontal="center" vertical="center"/>
    </xf>
    <xf numFmtId="216" fontId="15" fillId="0" borderId="0" xfId="17" applyNumberFormat="1" applyFont="1" applyFill="1" applyAlignment="1">
      <alignment horizontal="center" vertical="center"/>
    </xf>
    <xf numFmtId="209" fontId="0" fillId="0" borderId="5" xfId="17" applyNumberFormat="1" applyFont="1" applyFill="1" applyBorder="1" applyAlignment="1">
      <alignment horizontal="center" vertical="center"/>
    </xf>
    <xf numFmtId="209" fontId="15" fillId="0" borderId="5" xfId="17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91" fontId="13" fillId="0" borderId="4" xfId="0" applyNumberFormat="1" applyFont="1" applyFill="1" applyBorder="1" applyAlignment="1">
      <alignment horizontal="center" vertical="center" shrinkToFit="1"/>
    </xf>
    <xf numFmtId="191" fontId="13" fillId="0" borderId="9" xfId="0" applyNumberFormat="1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7" fontId="13" fillId="0" borderId="0" xfId="17" applyNumberFormat="1" applyFont="1" applyFill="1" applyBorder="1" applyAlignment="1">
      <alignment horizontal="center" vertical="center"/>
    </xf>
    <xf numFmtId="197" fontId="13" fillId="0" borderId="4" xfId="17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shrinkToFit="1"/>
    </xf>
    <xf numFmtId="191" fontId="13" fillId="0" borderId="10" xfId="0" applyNumberFormat="1" applyFont="1" applyFill="1" applyBorder="1" applyAlignment="1">
      <alignment horizontal="center" vertical="center" shrinkToFit="1"/>
    </xf>
    <xf numFmtId="1" fontId="13" fillId="0" borderId="4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shrinkToFit="1"/>
    </xf>
    <xf numFmtId="216" fontId="13" fillId="0" borderId="4" xfId="0" applyNumberFormat="1" applyFont="1" applyFill="1" applyBorder="1" applyAlignment="1">
      <alignment vertical="center"/>
    </xf>
    <xf numFmtId="216" fontId="13" fillId="0" borderId="9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179" fontId="0" fillId="0" borderId="0" xfId="17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9" fontId="0" fillId="0" borderId="0" xfId="17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83" fontId="0" fillId="0" borderId="6" xfId="0" applyNumberFormat="1" applyFont="1" applyBorder="1" applyAlignment="1">
      <alignment horizontal="center" vertical="center"/>
    </xf>
    <xf numFmtId="179" fontId="0" fillId="0" borderId="4" xfId="17" applyNumberFormat="1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7" fontId="17" fillId="0" borderId="0" xfId="17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0" fillId="0" borderId="6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8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 quotePrefix="1">
      <alignment horizontal="right"/>
    </xf>
    <xf numFmtId="205" fontId="2" fillId="0" borderId="0" xfId="0" applyNumberFormat="1" applyFont="1" applyBorder="1" applyAlignment="1">
      <alignment horizontal="center" vertical="center" shrinkToFit="1"/>
    </xf>
    <xf numFmtId="205" fontId="2" fillId="0" borderId="0" xfId="0" applyNumberFormat="1" applyFont="1" applyFill="1" applyBorder="1" applyAlignment="1">
      <alignment horizontal="center" vertical="center" shrinkToFit="1"/>
    </xf>
    <xf numFmtId="204" fontId="19" fillId="2" borderId="0" xfId="0" applyNumberFormat="1" applyFont="1" applyFill="1" applyBorder="1" applyAlignment="1">
      <alignment horizontal="center" vertical="center" shrinkToFit="1"/>
    </xf>
    <xf numFmtId="205" fontId="19" fillId="0" borderId="0" xfId="0" applyNumberFormat="1" applyFont="1" applyBorder="1" applyAlignment="1">
      <alignment horizontal="center" vertical="center" shrinkToFit="1"/>
    </xf>
    <xf numFmtId="204" fontId="2" fillId="2" borderId="0" xfId="0" applyNumberFormat="1" applyFont="1" applyFill="1" applyBorder="1" applyAlignment="1">
      <alignment horizontal="center" vertical="center" shrinkToFit="1"/>
    </xf>
    <xf numFmtId="204" fontId="2" fillId="2" borderId="15" xfId="0" applyNumberFormat="1" applyFont="1" applyFill="1" applyBorder="1" applyAlignment="1">
      <alignment horizontal="center" vertical="center" shrinkToFit="1"/>
    </xf>
    <xf numFmtId="205" fontId="2" fillId="0" borderId="1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7" fontId="0" fillId="0" borderId="0" xfId="17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0" borderId="0" xfId="17" applyNumberFormat="1" applyFont="1" applyBorder="1" applyAlignment="1">
      <alignment horizontal="center" vertical="center" shrinkToFit="1"/>
    </xf>
    <xf numFmtId="179" fontId="0" fillId="0" borderId="0" xfId="0" applyNumberFormat="1" applyFont="1" applyAlignment="1">
      <alignment horizontal="center" vertical="center"/>
    </xf>
    <xf numFmtId="179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92" fontId="0" fillId="0" borderId="6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 shrinkToFit="1"/>
    </xf>
    <xf numFmtId="190" fontId="0" fillId="0" borderId="5" xfId="0" applyNumberFormat="1" applyFont="1" applyBorder="1" applyAlignment="1">
      <alignment horizontal="center" vertical="center" shrinkToFit="1"/>
    </xf>
    <xf numFmtId="188" fontId="0" fillId="0" borderId="6" xfId="0" applyNumberFormat="1" applyFont="1" applyBorder="1" applyAlignment="1">
      <alignment horizontal="center"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215" fontId="13" fillId="0" borderId="6" xfId="0" applyNumberFormat="1" applyFont="1" applyFill="1" applyBorder="1" applyAlignment="1">
      <alignment horizontal="center" vertical="center" shrinkToFit="1"/>
    </xf>
    <xf numFmtId="191" fontId="13" fillId="0" borderId="0" xfId="0" applyNumberFormat="1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215" fontId="0" fillId="0" borderId="6" xfId="0" applyNumberFormat="1" applyFont="1" applyFill="1" applyBorder="1" applyAlignment="1">
      <alignment horizontal="center" vertical="center" shrinkToFit="1"/>
    </xf>
    <xf numFmtId="190" fontId="0" fillId="0" borderId="0" xfId="0" applyNumberFormat="1" applyFont="1" applyFill="1" applyBorder="1" applyAlignment="1">
      <alignment horizontal="center" vertical="center" shrinkToFit="1"/>
    </xf>
    <xf numFmtId="190" fontId="0" fillId="0" borderId="5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shrinkToFit="1"/>
    </xf>
    <xf numFmtId="215" fontId="0" fillId="0" borderId="10" xfId="0" applyNumberFormat="1" applyFont="1" applyFill="1" applyBorder="1" applyAlignment="1">
      <alignment horizontal="center" vertical="center" shrinkToFit="1"/>
    </xf>
    <xf numFmtId="190" fontId="0" fillId="0" borderId="4" xfId="0" applyNumberFormat="1" applyFont="1" applyFill="1" applyBorder="1" applyAlignment="1">
      <alignment horizontal="center" vertical="center" shrinkToFit="1"/>
    </xf>
    <xf numFmtId="190" fontId="0" fillId="0" borderId="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7" fontId="0" fillId="0" borderId="0" xfId="17" applyNumberFormat="1" applyFont="1" applyFill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0" xfId="0" applyFont="1" applyBorder="1" applyAlignment="1" quotePrefix="1">
      <alignment horizontal="center" vertical="center" shrinkToFit="1"/>
    </xf>
    <xf numFmtId="0" fontId="0" fillId="0" borderId="8" xfId="0" applyFont="1" applyBorder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 quotePrefix="1">
      <alignment horizontal="center" vertical="center" shrinkToFit="1"/>
    </xf>
    <xf numFmtId="190" fontId="15" fillId="0" borderId="0" xfId="0" applyNumberFormat="1" applyFont="1" applyBorder="1" applyAlignment="1">
      <alignment horizontal="center" vertical="center" shrinkToFit="1"/>
    </xf>
    <xf numFmtId="190" fontId="15" fillId="0" borderId="4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196" fontId="2" fillId="0" borderId="8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41" fontId="18" fillId="0" borderId="0" xfId="0" applyNumberFormat="1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41" fontId="19" fillId="0" borderId="0" xfId="0" applyNumberFormat="1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41" fontId="18" fillId="0" borderId="0" xfId="17" applyNumberFormat="1" applyFont="1" applyBorder="1" applyAlignment="1">
      <alignment horizontal="center" vertical="center" shrinkToFit="1"/>
    </xf>
    <xf numFmtId="41" fontId="18" fillId="0" borderId="0" xfId="17" applyNumberFormat="1" applyFont="1" applyBorder="1" applyAlignment="1">
      <alignment vertical="center" shrinkToFit="1"/>
    </xf>
    <xf numFmtId="0" fontId="18" fillId="0" borderId="9" xfId="0" applyFont="1" applyBorder="1" applyAlignment="1">
      <alignment horizontal="center" vertical="center" shrinkToFit="1"/>
    </xf>
    <xf numFmtId="41" fontId="18" fillId="0" borderId="10" xfId="0" applyNumberFormat="1" applyFont="1" applyBorder="1" applyAlignment="1">
      <alignment horizontal="center" vertical="center" shrinkToFit="1"/>
    </xf>
    <xf numFmtId="41" fontId="18" fillId="0" borderId="4" xfId="17" applyNumberFormat="1" applyFont="1" applyBorder="1" applyAlignment="1">
      <alignment horizontal="center" vertical="center" shrinkToFit="1"/>
    </xf>
    <xf numFmtId="41" fontId="18" fillId="0" borderId="4" xfId="17" applyNumberFormat="1" applyFont="1" applyBorder="1" applyAlignment="1">
      <alignment vertical="center" shrinkToFit="1"/>
    </xf>
    <xf numFmtId="41" fontId="18" fillId="0" borderId="9" xfId="17" applyNumberFormat="1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41" fontId="2" fillId="0" borderId="6" xfId="17" applyNumberFormat="1" applyFont="1" applyBorder="1" applyAlignment="1">
      <alignment horizontal="center" vertical="center" shrinkToFit="1"/>
    </xf>
    <xf numFmtId="41" fontId="2" fillId="0" borderId="0" xfId="17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41" fontId="2" fillId="0" borderId="10" xfId="17" applyNumberFormat="1" applyFont="1" applyBorder="1" applyAlignment="1">
      <alignment horizontal="center" vertical="center" shrinkToFit="1"/>
    </xf>
    <xf numFmtId="41" fontId="2" fillId="0" borderId="4" xfId="17" applyNumberFormat="1" applyFont="1" applyBorder="1" applyAlignment="1">
      <alignment horizontal="center" vertical="center" shrinkToFit="1"/>
    </xf>
    <xf numFmtId="41" fontId="2" fillId="0" borderId="9" xfId="17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179" fontId="0" fillId="0" borderId="0" xfId="17" applyNumberFormat="1" applyFont="1" applyAlignment="1">
      <alignment horizontal="center" vertical="center"/>
    </xf>
    <xf numFmtId="179" fontId="0" fillId="0" borderId="0" xfId="17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 quotePrefix="1">
      <alignment horizontal="center" vertical="center" shrinkToFit="1"/>
    </xf>
    <xf numFmtId="0" fontId="0" fillId="0" borderId="7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8" xfId="0" applyFont="1" applyBorder="1" applyAlignment="1" quotePrefix="1">
      <alignment horizontal="center" vertical="center" shrinkToFit="1"/>
    </xf>
    <xf numFmtId="0" fontId="0" fillId="0" borderId="0" xfId="0" applyFont="1" applyAlignment="1">
      <alignment/>
    </xf>
    <xf numFmtId="0" fontId="33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8" xfId="0" applyFont="1" applyBorder="1" applyAlignment="1" quotePrefix="1">
      <alignment horizontal="center" vertical="center" shrinkToFit="1"/>
    </xf>
    <xf numFmtId="0" fontId="0" fillId="0" borderId="8" xfId="0" applyFont="1" applyBorder="1" applyAlignment="1" quotePrefix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177" fontId="0" fillId="0" borderId="6" xfId="17" applyNumberFormat="1" applyFont="1" applyBorder="1" applyAlignment="1">
      <alignment horizontal="center" vertical="center"/>
    </xf>
    <xf numFmtId="177" fontId="0" fillId="0" borderId="0" xfId="17" applyNumberFormat="1" applyFont="1" applyBorder="1" applyAlignment="1">
      <alignment horizontal="center" vertical="center"/>
    </xf>
    <xf numFmtId="188" fontId="0" fillId="0" borderId="0" xfId="17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shrinkToFit="1"/>
    </xf>
    <xf numFmtId="3" fontId="0" fillId="0" borderId="0" xfId="0" applyNumberFormat="1" applyFont="1" applyAlignment="1">
      <alignment horizontal="center" vertical="center"/>
    </xf>
    <xf numFmtId="217" fontId="0" fillId="0" borderId="0" xfId="0" applyNumberFormat="1" applyFont="1" applyAlignment="1">
      <alignment horizontal="center" vertical="center"/>
    </xf>
    <xf numFmtId="204" fontId="0" fillId="0" borderId="0" xfId="0" applyNumberFormat="1" applyFont="1" applyAlignment="1">
      <alignment horizontal="center" vertical="center"/>
    </xf>
    <xf numFmtId="204" fontId="0" fillId="0" borderId="0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 shrinkToFit="1"/>
    </xf>
    <xf numFmtId="0" fontId="15" fillId="0" borderId="5" xfId="0" applyNumberFormat="1" applyFont="1" applyBorder="1" applyAlignment="1">
      <alignment horizontal="center" vertical="center" shrinkToFit="1"/>
    </xf>
    <xf numFmtId="177" fontId="15" fillId="0" borderId="0" xfId="17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 shrinkToFit="1"/>
    </xf>
    <xf numFmtId="0" fontId="13" fillId="0" borderId="9" xfId="0" applyNumberFormat="1" applyFont="1" applyBorder="1" applyAlignment="1">
      <alignment horizontal="center" vertical="center" shrinkToFit="1"/>
    </xf>
    <xf numFmtId="177" fontId="13" fillId="0" borderId="4" xfId="17" applyNumberFormat="1" applyFont="1" applyBorder="1" applyAlignment="1">
      <alignment horizontal="center" vertical="center"/>
    </xf>
    <xf numFmtId="188" fontId="13" fillId="0" borderId="4" xfId="17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2" fillId="0" borderId="12" xfId="0" applyFont="1" applyBorder="1" applyAlignment="1" quotePrefix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77" fontId="0" fillId="0" borderId="6" xfId="17" applyNumberFormat="1" applyFont="1" applyBorder="1" applyAlignment="1">
      <alignment horizontal="center" vertical="center" shrinkToFit="1"/>
    </xf>
    <xf numFmtId="177" fontId="0" fillId="0" borderId="0" xfId="17" applyNumberFormat="1" applyFont="1" applyBorder="1" applyAlignment="1">
      <alignment horizontal="center" vertical="center" shrinkToFit="1"/>
    </xf>
    <xf numFmtId="177" fontId="0" fillId="0" borderId="5" xfId="17" applyNumberFormat="1" applyFont="1" applyBorder="1" applyAlignment="1">
      <alignment horizontal="center" vertical="center" shrinkToFit="1"/>
    </xf>
    <xf numFmtId="177" fontId="0" fillId="0" borderId="6" xfId="17" applyNumberFormat="1" applyFont="1" applyBorder="1" applyAlignment="1">
      <alignment horizontal="center" vertical="center" shrinkToFit="1"/>
    </xf>
    <xf numFmtId="177" fontId="15" fillId="0" borderId="0" xfId="17" applyNumberFormat="1" applyFont="1" applyBorder="1" applyAlignment="1">
      <alignment horizontal="center" vertical="center" shrinkToFit="1"/>
    </xf>
    <xf numFmtId="177" fontId="15" fillId="0" borderId="5" xfId="17" applyNumberFormat="1" applyFont="1" applyBorder="1" applyAlignment="1">
      <alignment horizontal="center" vertical="center" shrinkToFit="1"/>
    </xf>
    <xf numFmtId="177" fontId="15" fillId="0" borderId="6" xfId="17" applyNumberFormat="1" applyFont="1" applyBorder="1" applyAlignment="1">
      <alignment horizontal="center" vertical="center" shrinkToFit="1"/>
    </xf>
    <xf numFmtId="177" fontId="13" fillId="0" borderId="10" xfId="17" applyNumberFormat="1" applyFont="1" applyBorder="1" applyAlignment="1">
      <alignment horizontal="center" vertical="center" shrinkToFit="1"/>
    </xf>
    <xf numFmtId="177" fontId="13" fillId="0" borderId="4" xfId="17" applyNumberFormat="1" applyFont="1" applyBorder="1" applyAlignment="1">
      <alignment horizontal="center" vertical="center" shrinkToFit="1"/>
    </xf>
    <xf numFmtId="177" fontId="13" fillId="0" borderId="9" xfId="17" applyNumberFormat="1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177" fontId="0" fillId="0" borderId="5" xfId="17" applyNumberFormat="1" applyFont="1" applyBorder="1" applyAlignment="1">
      <alignment horizontal="center" vertical="center" shrinkToFit="1"/>
    </xf>
    <xf numFmtId="0" fontId="34" fillId="0" borderId="0" xfId="0" applyFont="1" applyAlignment="1">
      <alignment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 shrinkToFit="1"/>
    </xf>
    <xf numFmtId="0" fontId="15" fillId="0" borderId="5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0" xfId="0" applyFont="1" applyAlignment="1">
      <alignment vertical="center" shrinkToFit="1"/>
    </xf>
    <xf numFmtId="0" fontId="13" fillId="0" borderId="9" xfId="0" applyFont="1" applyBorder="1" applyAlignment="1">
      <alignment horizontal="center" vertical="center" shrinkToFit="1"/>
    </xf>
    <xf numFmtId="177" fontId="0" fillId="0" borderId="4" xfId="17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9" fillId="0" borderId="9" xfId="0" applyFont="1" applyBorder="1" applyAlignment="1">
      <alignment horizontal="center" vertical="center"/>
    </xf>
    <xf numFmtId="191" fontId="19" fillId="0" borderId="10" xfId="0" applyNumberFormat="1" applyFont="1" applyBorder="1" applyAlignment="1">
      <alignment horizontal="center" vertical="center" shrinkToFit="1"/>
    </xf>
    <xf numFmtId="191" fontId="19" fillId="0" borderId="4" xfId="0" applyNumberFormat="1" applyFont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shrinkToFit="1"/>
    </xf>
    <xf numFmtId="0" fontId="18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 quotePrefix="1">
      <alignment horizontal="center" vertical="center" shrinkToFit="1"/>
    </xf>
    <xf numFmtId="0" fontId="15" fillId="0" borderId="15" xfId="0" applyFont="1" applyFill="1" applyBorder="1" applyAlignment="1" quotePrefix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top" wrapText="1"/>
    </xf>
    <xf numFmtId="0" fontId="36" fillId="0" borderId="2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/>
    </xf>
    <xf numFmtId="0" fontId="2" fillId="0" borderId="0" xfId="23" applyFont="1" applyBorder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2" fillId="0" borderId="0" xfId="23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3" fontId="2" fillId="0" borderId="26" xfId="0" applyNumberFormat="1" applyFont="1" applyBorder="1" applyAlignment="1">
      <alignment vertical="center" shrinkToFit="1"/>
    </xf>
    <xf numFmtId="3" fontId="2" fillId="0" borderId="17" xfId="0" applyNumberFormat="1" applyFont="1" applyBorder="1" applyAlignment="1">
      <alignment vertical="center" shrinkToFit="1"/>
    </xf>
    <xf numFmtId="186" fontId="2" fillId="0" borderId="17" xfId="15" applyNumberFormat="1" applyFont="1" applyBorder="1" applyAlignment="1">
      <alignment horizontal="center" vertical="center" shrinkToFit="1"/>
    </xf>
    <xf numFmtId="220" fontId="2" fillId="0" borderId="17" xfId="0" applyNumberFormat="1" applyFont="1" applyBorder="1" applyAlignment="1">
      <alignment vertical="center" shrinkToFit="1"/>
    </xf>
    <xf numFmtId="3" fontId="2" fillId="0" borderId="27" xfId="0" applyNumberFormat="1" applyFont="1" applyBorder="1" applyAlignment="1">
      <alignment vertical="center" shrinkToFit="1"/>
    </xf>
    <xf numFmtId="0" fontId="0" fillId="0" borderId="0" xfId="23" applyFont="1" applyBorder="1" applyAlignment="1">
      <alignment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3" fontId="2" fillId="0" borderId="21" xfId="0" applyNumberFormat="1" applyFont="1" applyBorder="1" applyAlignment="1">
      <alignment vertical="center" shrinkToFit="1"/>
    </xf>
    <xf numFmtId="3" fontId="2" fillId="0" borderId="0" xfId="0" applyNumberFormat="1" applyFont="1" applyBorder="1" applyAlignment="1">
      <alignment vertical="center" shrinkToFit="1"/>
    </xf>
    <xf numFmtId="186" fontId="2" fillId="0" borderId="0" xfId="15" applyNumberFormat="1" applyFont="1" applyBorder="1" applyAlignment="1">
      <alignment horizontal="center" vertical="center" shrinkToFit="1"/>
    </xf>
    <xf numFmtId="220" fontId="2" fillId="0" borderId="0" xfId="0" applyNumberFormat="1" applyFont="1" applyBorder="1" applyAlignment="1">
      <alignment vertical="center" shrinkToFit="1"/>
    </xf>
    <xf numFmtId="3" fontId="2" fillId="0" borderId="28" xfId="0" applyNumberFormat="1" applyFont="1" applyBorder="1" applyAlignment="1">
      <alignment vertical="center" shrinkToFit="1"/>
    </xf>
    <xf numFmtId="3" fontId="2" fillId="0" borderId="0" xfId="0" applyNumberFormat="1" applyFont="1" applyBorder="1" applyAlignment="1">
      <alignment horizontal="right" vertical="center" shrinkToFit="1"/>
    </xf>
    <xf numFmtId="3" fontId="2" fillId="0" borderId="21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 vertical="center" shrinkToFit="1"/>
    </xf>
    <xf numFmtId="217" fontId="2" fillId="0" borderId="0" xfId="0" applyNumberFormat="1" applyFont="1" applyFill="1" applyBorder="1" applyAlignment="1">
      <alignment horizontal="center" vertical="center" shrinkToFit="1"/>
    </xf>
    <xf numFmtId="221" fontId="2" fillId="0" borderId="0" xfId="0" applyNumberFormat="1" applyFont="1" applyFill="1" applyBorder="1" applyAlignment="1">
      <alignment vertical="center" shrinkToFit="1"/>
    </xf>
    <xf numFmtId="3" fontId="2" fillId="0" borderId="28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7" fillId="0" borderId="0" xfId="23" applyFont="1" applyFill="1" applyBorder="1" applyAlignment="1">
      <alignment vertical="center" shrinkToFit="1"/>
    </xf>
    <xf numFmtId="0" fontId="37" fillId="0" borderId="0" xfId="23" applyFont="1" applyBorder="1" applyAlignment="1">
      <alignment/>
    </xf>
    <xf numFmtId="9" fontId="0" fillId="0" borderId="0" xfId="15" applyFont="1" applyAlignment="1">
      <alignment/>
    </xf>
    <xf numFmtId="3" fontId="2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37" fillId="0" borderId="0" xfId="23" applyFont="1" applyBorder="1" applyAlignment="1">
      <alignment vertical="center"/>
    </xf>
    <xf numFmtId="0" fontId="18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0" fillId="0" borderId="30" xfId="0" applyNumberFormat="1" applyFont="1" applyBorder="1" applyAlignment="1">
      <alignment horizontal="center" vertical="center"/>
    </xf>
    <xf numFmtId="220" fontId="2" fillId="0" borderId="25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 shrinkToFit="1"/>
    </xf>
    <xf numFmtId="41" fontId="2" fillId="0" borderId="30" xfId="0" applyNumberFormat="1" applyFont="1" applyBorder="1" applyAlignment="1">
      <alignment vertical="center" shrinkToFit="1"/>
    </xf>
    <xf numFmtId="41" fontId="2" fillId="0" borderId="30" xfId="23" applyNumberFormat="1" applyFont="1" applyBorder="1" applyAlignment="1">
      <alignment horizontal="right" vertical="center" shrinkToFit="1"/>
    </xf>
    <xf numFmtId="41" fontId="2" fillId="0" borderId="31" xfId="23" applyNumberFormat="1" applyFont="1" applyBorder="1" applyAlignment="1">
      <alignment horizontal="right" vertical="center" shrinkToFit="1"/>
    </xf>
    <xf numFmtId="0" fontId="0" fillId="0" borderId="25" xfId="0" applyNumberFormat="1" applyFont="1" applyBorder="1" applyAlignment="1">
      <alignment horizontal="center" vertical="center"/>
    </xf>
    <xf numFmtId="0" fontId="0" fillId="0" borderId="0" xfId="23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220" fontId="2" fillId="0" borderId="2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 shrinkToFit="1"/>
    </xf>
    <xf numFmtId="41" fontId="2" fillId="0" borderId="0" xfId="23" applyNumberFormat="1" applyFont="1" applyBorder="1" applyAlignment="1">
      <alignment horizontal="right" vertical="center" shrinkToFit="1"/>
    </xf>
    <xf numFmtId="41" fontId="2" fillId="0" borderId="28" xfId="23" applyNumberFormat="1" applyFont="1" applyBorder="1" applyAlignment="1">
      <alignment horizontal="right" vertical="center" shrinkToFit="1"/>
    </xf>
    <xf numFmtId="0" fontId="0" fillId="0" borderId="21" xfId="0" applyNumberFormat="1" applyFont="1" applyBorder="1" applyAlignment="1">
      <alignment horizontal="center" vertical="center"/>
    </xf>
    <xf numFmtId="41" fontId="2" fillId="0" borderId="0" xfId="23" applyNumberFormat="1" applyFont="1" applyBorder="1" applyAlignment="1">
      <alignment vertical="center" shrinkToFit="1"/>
    </xf>
    <xf numFmtId="179" fontId="2" fillId="0" borderId="0" xfId="23" applyNumberFormat="1" applyFont="1" applyBorder="1" applyAlignment="1">
      <alignment horizontal="right" vertical="center" shrinkToFit="1"/>
    </xf>
    <xf numFmtId="3" fontId="0" fillId="0" borderId="0" xfId="0" applyNumberFormat="1" applyFont="1" applyFill="1" applyBorder="1" applyAlignment="1">
      <alignment horizontal="center" vertical="center"/>
    </xf>
    <xf numFmtId="220" fontId="2" fillId="0" borderId="21" xfId="0" applyNumberFormat="1" applyFont="1" applyFill="1" applyBorder="1" applyAlignment="1">
      <alignment vertical="center"/>
    </xf>
    <xf numFmtId="41" fontId="2" fillId="0" borderId="0" xfId="17" applyFont="1" applyFill="1" applyBorder="1" applyAlignment="1">
      <alignment vertical="center" shrinkToFit="1"/>
    </xf>
    <xf numFmtId="41" fontId="2" fillId="0" borderId="0" xfId="17" applyFont="1" applyFill="1" applyBorder="1" applyAlignment="1">
      <alignment horizontal="center" vertical="center" shrinkToFit="1"/>
    </xf>
    <xf numFmtId="41" fontId="2" fillId="0" borderId="28" xfId="17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37" fillId="0" borderId="0" xfId="23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28" fillId="0" borderId="0" xfId="23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0" fillId="0" borderId="0" xfId="23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25" fillId="0" borderId="20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justify" vertical="center" wrapText="1"/>
    </xf>
    <xf numFmtId="0" fontId="0" fillId="0" borderId="0" xfId="23" applyFont="1" applyBorder="1" applyAlignment="1">
      <alignment vertical="center"/>
    </xf>
    <xf numFmtId="0" fontId="2" fillId="0" borderId="0" xfId="23" applyFont="1" applyBorder="1" applyAlignment="1">
      <alignment vertical="center"/>
    </xf>
    <xf numFmtId="0" fontId="15" fillId="0" borderId="32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shrinkToFit="1"/>
    </xf>
    <xf numFmtId="3" fontId="0" fillId="0" borderId="33" xfId="0" applyNumberFormat="1" applyFont="1" applyFill="1" applyBorder="1" applyAlignment="1">
      <alignment horizontal="center" vertical="center" shrinkToFit="1"/>
    </xf>
    <xf numFmtId="3" fontId="2" fillId="0" borderId="34" xfId="0" applyNumberFormat="1" applyFont="1" applyFill="1" applyBorder="1" applyAlignment="1">
      <alignment vertical="center" shrinkToFit="1"/>
    </xf>
    <xf numFmtId="3" fontId="2" fillId="0" borderId="33" xfId="0" applyNumberFormat="1" applyFont="1" applyFill="1" applyBorder="1" applyAlignment="1">
      <alignment vertical="center" shrinkToFit="1"/>
    </xf>
    <xf numFmtId="217" fontId="2" fillId="0" borderId="33" xfId="0" applyNumberFormat="1" applyFont="1" applyFill="1" applyBorder="1" applyAlignment="1">
      <alignment horizontal="center" vertical="center" shrinkToFit="1"/>
    </xf>
    <xf numFmtId="221" fontId="2" fillId="0" borderId="33" xfId="0" applyNumberFormat="1" applyFont="1" applyFill="1" applyBorder="1" applyAlignment="1">
      <alignment vertical="center" shrinkToFit="1"/>
    </xf>
    <xf numFmtId="3" fontId="2" fillId="0" borderId="35" xfId="0" applyNumberFormat="1" applyFont="1" applyFill="1" applyBorder="1" applyAlignment="1">
      <alignment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3" fontId="0" fillId="0" borderId="33" xfId="0" applyNumberFormat="1" applyFont="1" applyFill="1" applyBorder="1" applyAlignment="1">
      <alignment horizontal="center" vertical="center"/>
    </xf>
    <xf numFmtId="220" fontId="2" fillId="0" borderId="34" xfId="0" applyNumberFormat="1" applyFont="1" applyFill="1" applyBorder="1" applyAlignment="1">
      <alignment vertical="center"/>
    </xf>
    <xf numFmtId="41" fontId="2" fillId="0" borderId="33" xfId="17" applyFont="1" applyFill="1" applyBorder="1" applyAlignment="1">
      <alignment vertical="center" shrinkToFit="1"/>
    </xf>
    <xf numFmtId="41" fontId="2" fillId="0" borderId="33" xfId="17" applyFont="1" applyFill="1" applyBorder="1" applyAlignment="1">
      <alignment horizontal="center" vertical="center" shrinkToFit="1"/>
    </xf>
    <xf numFmtId="41" fontId="2" fillId="0" borderId="35" xfId="17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0" fillId="0" borderId="0" xfId="0" applyFont="1" applyAlignment="1" quotePrefix="1">
      <alignment horizontal="left" vertical="center"/>
    </xf>
    <xf numFmtId="179" fontId="15" fillId="0" borderId="6" xfId="0" applyNumberFormat="1" applyFont="1" applyFill="1" applyBorder="1" applyAlignment="1">
      <alignment horizontal="center" vertical="center" shrinkToFit="1"/>
    </xf>
    <xf numFmtId="179" fontId="15" fillId="0" borderId="6" xfId="1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center" vertical="center" shrinkToFit="1"/>
    </xf>
    <xf numFmtId="179" fontId="0" fillId="0" borderId="4" xfId="0" applyNumberFormat="1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shrinkToFit="1"/>
    </xf>
    <xf numFmtId="177" fontId="17" fillId="0" borderId="0" xfId="17" applyNumberFormat="1" applyFont="1" applyBorder="1" applyAlignment="1">
      <alignment horizontal="center" vertical="center" shrinkToFit="1"/>
    </xf>
    <xf numFmtId="177" fontId="2" fillId="0" borderId="5" xfId="17" applyNumberFormat="1" applyFont="1" applyBorder="1" applyAlignment="1">
      <alignment horizontal="center" vertical="center" shrinkToFit="1"/>
    </xf>
    <xf numFmtId="177" fontId="18" fillId="0" borderId="0" xfId="17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177" fontId="18" fillId="0" borderId="5" xfId="17" applyNumberFormat="1" applyFont="1" applyBorder="1" applyAlignment="1">
      <alignment horizontal="center" vertical="center" shrinkToFit="1"/>
    </xf>
    <xf numFmtId="177" fontId="18" fillId="0" borderId="6" xfId="17" applyNumberFormat="1" applyFont="1" applyBorder="1" applyAlignment="1">
      <alignment horizontal="center" vertical="center" shrinkToFit="1"/>
    </xf>
    <xf numFmtId="177" fontId="19" fillId="0" borderId="10" xfId="17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177" fontId="19" fillId="0" borderId="9" xfId="17" applyNumberFormat="1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38" xfId="0" applyFont="1" applyBorder="1" applyAlignment="1" quotePrefix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 shrinkToFit="1"/>
    </xf>
    <xf numFmtId="216" fontId="2" fillId="0" borderId="0" xfId="17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7" fontId="2" fillId="0" borderId="0" xfId="17" applyNumberFormat="1" applyFont="1" applyFill="1" applyBorder="1" applyAlignment="1">
      <alignment horizontal="center" vertical="center" shrinkToFit="1"/>
    </xf>
    <xf numFmtId="216" fontId="2" fillId="0" borderId="0" xfId="17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41" fontId="2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177" fontId="19" fillId="0" borderId="0" xfId="17" applyNumberFormat="1" applyFont="1" applyBorder="1" applyAlignment="1">
      <alignment horizontal="center" vertical="center" shrinkToFit="1"/>
    </xf>
    <xf numFmtId="216" fontId="19" fillId="2" borderId="0" xfId="17" applyNumberFormat="1" applyFont="1" applyFill="1" applyBorder="1" applyAlignment="1">
      <alignment horizontal="center" vertical="center" shrinkToFit="1"/>
    </xf>
    <xf numFmtId="177" fontId="2" fillId="2" borderId="0" xfId="17" applyNumberFormat="1" applyFont="1" applyFill="1" applyBorder="1" applyAlignment="1">
      <alignment horizontal="center" vertical="center" shrinkToFit="1"/>
    </xf>
    <xf numFmtId="216" fontId="2" fillId="2" borderId="0" xfId="17" applyNumberFormat="1" applyFont="1" applyFill="1" applyBorder="1" applyAlignment="1">
      <alignment horizontal="center" vertical="center" shrinkToFit="1"/>
    </xf>
    <xf numFmtId="41" fontId="2" fillId="2" borderId="0" xfId="0" applyNumberFormat="1" applyFont="1" applyFill="1" applyBorder="1" applyAlignment="1">
      <alignment horizontal="center" vertical="center" shrinkToFit="1"/>
    </xf>
    <xf numFmtId="177" fontId="2" fillId="2" borderId="0" xfId="0" applyNumberFormat="1" applyFont="1" applyFill="1" applyBorder="1" applyAlignment="1">
      <alignment horizontal="center" vertical="center" shrinkToFit="1"/>
    </xf>
    <xf numFmtId="177" fontId="2" fillId="2" borderId="15" xfId="17" applyNumberFormat="1" applyFont="1" applyFill="1" applyBorder="1" applyAlignment="1">
      <alignment horizontal="center" vertical="center" shrinkToFit="1"/>
    </xf>
    <xf numFmtId="216" fontId="2" fillId="2" borderId="15" xfId="17" applyNumberFormat="1" applyFont="1" applyFill="1" applyBorder="1" applyAlignment="1">
      <alignment horizontal="center" vertical="center" shrinkToFit="1"/>
    </xf>
    <xf numFmtId="177" fontId="2" fillId="0" borderId="15" xfId="17" applyNumberFormat="1" applyFont="1" applyBorder="1" applyAlignment="1">
      <alignment horizontal="center" vertical="center" shrinkToFit="1"/>
    </xf>
    <xf numFmtId="41" fontId="2" fillId="2" borderId="15" xfId="0" applyNumberFormat="1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2" fillId="2" borderId="15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center" vertical="center" shrinkToFit="1"/>
    </xf>
    <xf numFmtId="3" fontId="19" fillId="0" borderId="21" xfId="0" applyNumberFormat="1" applyFont="1" applyBorder="1" applyAlignment="1">
      <alignment vertical="center" shrinkToFit="1"/>
    </xf>
    <xf numFmtId="3" fontId="19" fillId="0" borderId="0" xfId="0" applyNumberFormat="1" applyFont="1" applyBorder="1" applyAlignment="1">
      <alignment vertical="center" shrinkToFit="1"/>
    </xf>
    <xf numFmtId="217" fontId="19" fillId="2" borderId="0" xfId="0" applyNumberFormat="1" applyFont="1" applyFill="1" applyBorder="1" applyAlignment="1">
      <alignment horizontal="center" vertical="center" shrinkToFit="1"/>
    </xf>
    <xf numFmtId="3" fontId="19" fillId="0" borderId="0" xfId="0" applyNumberFormat="1" applyFont="1" applyBorder="1" applyAlignment="1">
      <alignment horizontal="right" vertical="center" shrinkToFit="1"/>
    </xf>
    <xf numFmtId="3" fontId="19" fillId="0" borderId="28" xfId="0" applyNumberFormat="1" applyFont="1" applyBorder="1" applyAlignment="1">
      <alignment vertical="center" shrinkToFit="1"/>
    </xf>
    <xf numFmtId="0" fontId="38" fillId="0" borderId="0" xfId="23" applyFont="1" applyBorder="1" applyAlignment="1">
      <alignment vertical="center" shrinkToFit="1"/>
    </xf>
    <xf numFmtId="0" fontId="13" fillId="0" borderId="0" xfId="0" applyNumberFormat="1" applyFont="1" applyBorder="1" applyAlignment="1">
      <alignment horizontal="center" vertical="center"/>
    </xf>
    <xf numFmtId="220" fontId="19" fillId="0" borderId="21" xfId="0" applyNumberFormat="1" applyFont="1" applyBorder="1" applyAlignment="1">
      <alignment vertical="center"/>
    </xf>
    <xf numFmtId="179" fontId="19" fillId="0" borderId="0" xfId="0" applyNumberFormat="1" applyFont="1" applyBorder="1" applyAlignment="1">
      <alignment horizontal="right" vertical="center" shrinkToFit="1"/>
    </xf>
    <xf numFmtId="179" fontId="19" fillId="0" borderId="28" xfId="0" applyNumberFormat="1" applyFont="1" applyBorder="1" applyAlignment="1">
      <alignment horizontal="right" vertical="center" shrinkToFit="1"/>
    </xf>
    <xf numFmtId="0" fontId="13" fillId="0" borderId="21" xfId="0" applyNumberFormat="1" applyFont="1" applyBorder="1" applyAlignment="1">
      <alignment horizontal="center" vertical="center"/>
    </xf>
    <xf numFmtId="0" fontId="38" fillId="0" borderId="0" xfId="23" applyFont="1" applyBorder="1" applyAlignment="1">
      <alignment vertical="center"/>
    </xf>
    <xf numFmtId="0" fontId="27" fillId="0" borderId="0" xfId="0" applyFont="1" applyAlignment="1" quotePrefix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7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37" xfId="0" applyFont="1" applyBorder="1" applyAlignment="1" quotePrefix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3" xfId="0" applyFont="1" applyBorder="1" applyAlignment="1" quotePrefix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6" fillId="0" borderId="0" xfId="0" applyFont="1" applyAlignment="1">
      <alignment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shrinkToFit="1"/>
    </xf>
    <xf numFmtId="0" fontId="26" fillId="0" borderId="0" xfId="0" applyFont="1" applyFill="1" applyAlignment="1" quotePrefix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5" fillId="0" borderId="37" xfId="0" applyFont="1" applyFill="1" applyBorder="1" applyAlignment="1" quotePrefix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 quotePrefix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2" fillId="0" borderId="47" xfId="23" applyFont="1" applyBorder="1" applyAlignment="1">
      <alignment horizontal="center" vertical="center"/>
    </xf>
    <xf numFmtId="0" fontId="2" fillId="0" borderId="28" xfId="23" applyFont="1" applyBorder="1" applyAlignment="1">
      <alignment horizontal="center" vertical="center"/>
    </xf>
    <xf numFmtId="0" fontId="2" fillId="0" borderId="48" xfId="23" applyFont="1" applyBorder="1" applyAlignment="1">
      <alignment horizontal="center" vertical="center"/>
    </xf>
    <xf numFmtId="0" fontId="0" fillId="0" borderId="49" xfId="23" applyFont="1" applyBorder="1" applyAlignment="1">
      <alignment horizontal="center" vertical="center"/>
    </xf>
    <xf numFmtId="0" fontId="0" fillId="0" borderId="21" xfId="23" applyFont="1" applyBorder="1" applyAlignment="1">
      <alignment horizontal="center" vertical="center"/>
    </xf>
    <xf numFmtId="0" fontId="0" fillId="0" borderId="23" xfId="23" applyFont="1" applyBorder="1" applyAlignment="1">
      <alignment horizontal="center" vertical="center"/>
    </xf>
    <xf numFmtId="0" fontId="0" fillId="0" borderId="50" xfId="23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4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79" fontId="15" fillId="0" borderId="10" xfId="17" applyNumberFormat="1" applyFont="1" applyBorder="1" applyAlignment="1">
      <alignment horizontal="center" vertical="center"/>
    </xf>
  </cellXfs>
  <cellStyles count="21">
    <cellStyle name="Normal" xfId="0"/>
    <cellStyle name="Percent" xfId="15"/>
    <cellStyle name="Comma" xfId="16"/>
    <cellStyle name="Comma [0]" xfId="17"/>
    <cellStyle name="Followed Hyperlink" xfId="18"/>
    <cellStyle name="콤마 [0]_1" xfId="19"/>
    <cellStyle name="콤마_1" xfId="20"/>
    <cellStyle name="Currency" xfId="21"/>
    <cellStyle name="Currency [0]" xfId="22"/>
    <cellStyle name="표준_41-02토지" xfId="23"/>
    <cellStyle name="Hyperlink" xfId="24"/>
    <cellStyle name="category" xfId="25"/>
    <cellStyle name="Grey" xfId="26"/>
    <cellStyle name="HEADER" xfId="27"/>
    <cellStyle name="Header1" xfId="28"/>
    <cellStyle name="Header2" xfId="29"/>
    <cellStyle name="Input [yellow]" xfId="30"/>
    <cellStyle name="Model" xfId="31"/>
    <cellStyle name="Normal - Style1" xfId="32"/>
    <cellStyle name="Percent [2]" xfId="33"/>
    <cellStyle name="subhead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0">
      <selection activeCell="S15" sqref="S15"/>
    </sheetView>
  </sheetViews>
  <sheetFormatPr defaultColWidth="8.88671875" defaultRowHeight="13.5"/>
  <cols>
    <col min="1" max="1" width="6.77734375" style="0" customWidth="1"/>
    <col min="2" max="2" width="5.5546875" style="4" customWidth="1"/>
    <col min="3" max="3" width="5.99609375" style="4" customWidth="1"/>
    <col min="4" max="6" width="5.5546875" style="4" customWidth="1"/>
    <col min="7" max="7" width="5.21484375" style="4" customWidth="1"/>
    <col min="8" max="9" width="5.5546875" style="4" customWidth="1"/>
    <col min="10" max="13" width="4.5546875" style="4" customWidth="1"/>
    <col min="14" max="18" width="5.5546875" style="4" customWidth="1"/>
    <col min="19" max="19" width="8.6640625" style="4" customWidth="1"/>
    <col min="20" max="20" width="6.77734375" style="0" customWidth="1"/>
  </cols>
  <sheetData>
    <row r="1" spans="1:20" s="149" customFormat="1" ht="48.75" customHeight="1">
      <c r="A1" s="543" t="s">
        <v>447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</row>
    <row r="2" spans="1:20" s="64" customFormat="1" ht="18" customHeight="1">
      <c r="A2" s="549" t="s">
        <v>143</v>
      </c>
      <c r="B2" s="5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 t="s">
        <v>174</v>
      </c>
    </row>
    <row r="3" spans="1:20" s="15" customFormat="1" ht="36" customHeight="1">
      <c r="A3" s="550" t="s">
        <v>515</v>
      </c>
      <c r="B3" s="24" t="s">
        <v>175</v>
      </c>
      <c r="C3" s="147" t="s">
        <v>144</v>
      </c>
      <c r="D3" s="145" t="s">
        <v>145</v>
      </c>
      <c r="E3" s="145" t="s">
        <v>146</v>
      </c>
      <c r="F3" s="544" t="s">
        <v>176</v>
      </c>
      <c r="G3" s="544"/>
      <c r="H3" s="544"/>
      <c r="I3" s="544"/>
      <c r="J3" s="544"/>
      <c r="K3" s="544"/>
      <c r="L3" s="544"/>
      <c r="M3" s="544"/>
      <c r="N3" s="544"/>
      <c r="O3" s="545" t="s">
        <v>147</v>
      </c>
      <c r="P3" s="544"/>
      <c r="Q3" s="544"/>
      <c r="R3" s="546"/>
      <c r="S3" s="146" t="s">
        <v>148</v>
      </c>
      <c r="T3" s="540" t="s">
        <v>516</v>
      </c>
    </row>
    <row r="4" spans="1:20" s="15" customFormat="1" ht="45" customHeight="1">
      <c r="A4" s="551"/>
      <c r="B4" s="25" t="s">
        <v>25</v>
      </c>
      <c r="C4" s="25" t="s">
        <v>25</v>
      </c>
      <c r="D4" s="25" t="s">
        <v>25</v>
      </c>
      <c r="E4" s="25" t="s">
        <v>25</v>
      </c>
      <c r="F4" s="545" t="s">
        <v>177</v>
      </c>
      <c r="G4" s="547"/>
      <c r="H4" s="547"/>
      <c r="I4" s="547"/>
      <c r="J4" s="545" t="s">
        <v>178</v>
      </c>
      <c r="K4" s="547"/>
      <c r="L4" s="547"/>
      <c r="M4" s="548"/>
      <c r="N4" s="24" t="s">
        <v>149</v>
      </c>
      <c r="O4" s="540" t="s">
        <v>150</v>
      </c>
      <c r="P4" s="541"/>
      <c r="Q4" s="542"/>
      <c r="R4" s="26" t="s">
        <v>149</v>
      </c>
      <c r="S4" s="52" t="s">
        <v>25</v>
      </c>
      <c r="T4" s="553"/>
    </row>
    <row r="5" spans="1:20" s="15" customFormat="1" ht="13.5">
      <c r="A5" s="551"/>
      <c r="B5" s="25"/>
      <c r="C5" s="25" t="s">
        <v>151</v>
      </c>
      <c r="D5" s="25" t="s">
        <v>25</v>
      </c>
      <c r="E5" s="25" t="s">
        <v>25</v>
      </c>
      <c r="F5" s="24" t="s">
        <v>152</v>
      </c>
      <c r="G5" s="160" t="s">
        <v>160</v>
      </c>
      <c r="H5" s="160" t="s">
        <v>161</v>
      </c>
      <c r="I5" s="56" t="s">
        <v>162</v>
      </c>
      <c r="J5" s="24"/>
      <c r="K5" s="24"/>
      <c r="L5" s="24"/>
      <c r="M5" s="24"/>
      <c r="N5" s="25" t="s">
        <v>81</v>
      </c>
      <c r="O5" s="24"/>
      <c r="P5" s="24"/>
      <c r="Q5" s="24"/>
      <c r="R5" s="26" t="s">
        <v>81</v>
      </c>
      <c r="S5" s="148" t="s">
        <v>153</v>
      </c>
      <c r="T5" s="553"/>
    </row>
    <row r="6" spans="1:20" s="15" customFormat="1" ht="13.5">
      <c r="A6" s="551"/>
      <c r="B6" s="25" t="s">
        <v>154</v>
      </c>
      <c r="C6" s="25" t="s">
        <v>155</v>
      </c>
      <c r="D6" s="25" t="s">
        <v>156</v>
      </c>
      <c r="E6" s="25" t="s">
        <v>156</v>
      </c>
      <c r="F6" s="25"/>
      <c r="G6" s="57" t="s">
        <v>157</v>
      </c>
      <c r="H6" s="57" t="s">
        <v>158</v>
      </c>
      <c r="I6" s="58" t="s">
        <v>159</v>
      </c>
      <c r="J6" s="57" t="s">
        <v>152</v>
      </c>
      <c r="K6" s="57" t="s">
        <v>160</v>
      </c>
      <c r="L6" s="57" t="s">
        <v>161</v>
      </c>
      <c r="M6" s="57" t="s">
        <v>162</v>
      </c>
      <c r="N6" s="25" t="s">
        <v>163</v>
      </c>
      <c r="O6" s="25" t="s">
        <v>152</v>
      </c>
      <c r="P6" s="25" t="s">
        <v>164</v>
      </c>
      <c r="Q6" s="25" t="s">
        <v>165</v>
      </c>
      <c r="R6" s="26" t="s">
        <v>163</v>
      </c>
      <c r="S6" s="148" t="s">
        <v>166</v>
      </c>
      <c r="T6" s="553"/>
    </row>
    <row r="7" spans="1:20" s="15" customFormat="1" ht="13.5">
      <c r="A7" s="551"/>
      <c r="B7" s="25" t="s">
        <v>167</v>
      </c>
      <c r="C7" s="25" t="s">
        <v>168</v>
      </c>
      <c r="D7" s="57" t="s">
        <v>169</v>
      </c>
      <c r="E7" s="25" t="s">
        <v>163</v>
      </c>
      <c r="F7" s="25" t="s">
        <v>156</v>
      </c>
      <c r="G7" s="25" t="s">
        <v>170</v>
      </c>
      <c r="H7" s="25" t="s">
        <v>171</v>
      </c>
      <c r="I7" s="50" t="s">
        <v>172</v>
      </c>
      <c r="J7" s="25"/>
      <c r="K7" s="25"/>
      <c r="L7" s="25"/>
      <c r="M7" s="25"/>
      <c r="N7" s="25" t="s">
        <v>25</v>
      </c>
      <c r="O7" s="25"/>
      <c r="P7" s="59" t="s">
        <v>26</v>
      </c>
      <c r="Q7" s="59" t="s">
        <v>27</v>
      </c>
      <c r="R7" s="26"/>
      <c r="S7" s="148" t="s">
        <v>173</v>
      </c>
      <c r="T7" s="553"/>
    </row>
    <row r="8" spans="1:20" s="15" customFormat="1" ht="13.5">
      <c r="A8" s="552"/>
      <c r="B8" s="60"/>
      <c r="C8" s="60" t="s">
        <v>25</v>
      </c>
      <c r="D8" s="60"/>
      <c r="E8" s="60"/>
      <c r="F8" s="60"/>
      <c r="G8" s="60"/>
      <c r="H8" s="60"/>
      <c r="I8" s="61"/>
      <c r="J8" s="60"/>
      <c r="K8" s="60"/>
      <c r="L8" s="60"/>
      <c r="M8" s="60"/>
      <c r="N8" s="60"/>
      <c r="O8" s="60"/>
      <c r="P8" s="60"/>
      <c r="Q8" s="60"/>
      <c r="R8" s="62"/>
      <c r="S8" s="63"/>
      <c r="T8" s="554"/>
    </row>
    <row r="9" spans="1:20" s="15" customFormat="1" ht="27.75" customHeight="1">
      <c r="A9" s="161" t="s">
        <v>16</v>
      </c>
      <c r="B9" s="32" t="s">
        <v>11</v>
      </c>
      <c r="C9" s="477" t="s">
        <v>11</v>
      </c>
      <c r="D9" s="31">
        <v>543323</v>
      </c>
      <c r="E9" s="478">
        <v>1846.3</v>
      </c>
      <c r="F9" s="479">
        <v>339459</v>
      </c>
      <c r="G9" s="477" t="s">
        <v>11</v>
      </c>
      <c r="H9" s="479">
        <v>339459</v>
      </c>
      <c r="I9" s="477" t="s">
        <v>11</v>
      </c>
      <c r="J9" s="477" t="s">
        <v>11</v>
      </c>
      <c r="K9" s="477" t="s">
        <v>11</v>
      </c>
      <c r="L9" s="477" t="s">
        <v>11</v>
      </c>
      <c r="M9" s="477" t="s">
        <v>11</v>
      </c>
      <c r="N9" s="477" t="s">
        <v>20</v>
      </c>
      <c r="O9" s="479">
        <v>203864</v>
      </c>
      <c r="P9" s="477" t="s">
        <v>20</v>
      </c>
      <c r="Q9" s="477" t="s">
        <v>20</v>
      </c>
      <c r="R9" s="477" t="s">
        <v>20</v>
      </c>
      <c r="S9" s="152">
        <f>(F9/D9)*100</f>
        <v>62.47830480211587</v>
      </c>
      <c r="T9" s="163" t="s">
        <v>16</v>
      </c>
    </row>
    <row r="10" spans="1:20" s="15" customFormat="1" ht="27.75" customHeight="1">
      <c r="A10" s="161" t="s">
        <v>17</v>
      </c>
      <c r="B10" s="32" t="s">
        <v>11</v>
      </c>
      <c r="C10" s="477" t="s">
        <v>11</v>
      </c>
      <c r="D10" s="31">
        <v>547964</v>
      </c>
      <c r="E10" s="478">
        <v>1847.1</v>
      </c>
      <c r="F10" s="479">
        <v>346556</v>
      </c>
      <c r="G10" s="477" t="s">
        <v>11</v>
      </c>
      <c r="H10" s="479">
        <v>346556</v>
      </c>
      <c r="I10" s="477" t="s">
        <v>11</v>
      </c>
      <c r="J10" s="477" t="s">
        <v>11</v>
      </c>
      <c r="K10" s="477" t="s">
        <v>11</v>
      </c>
      <c r="L10" s="477" t="s">
        <v>11</v>
      </c>
      <c r="M10" s="477" t="s">
        <v>11</v>
      </c>
      <c r="N10" s="477" t="s">
        <v>20</v>
      </c>
      <c r="O10" s="479">
        <v>201408</v>
      </c>
      <c r="P10" s="477" t="s">
        <v>20</v>
      </c>
      <c r="Q10" s="477" t="s">
        <v>20</v>
      </c>
      <c r="R10" s="477" t="s">
        <v>20</v>
      </c>
      <c r="S10" s="152">
        <f>(F10/D10)*100</f>
        <v>63.24430072048529</v>
      </c>
      <c r="T10" s="163" t="s">
        <v>17</v>
      </c>
    </row>
    <row r="11" spans="1:20" s="15" customFormat="1" ht="27.75" customHeight="1">
      <c r="A11" s="161" t="s">
        <v>19</v>
      </c>
      <c r="B11" s="32" t="s">
        <v>11</v>
      </c>
      <c r="C11" s="477" t="s">
        <v>11</v>
      </c>
      <c r="D11" s="31">
        <v>552310</v>
      </c>
      <c r="E11" s="478">
        <v>1847.2</v>
      </c>
      <c r="F11" s="479">
        <v>352182</v>
      </c>
      <c r="G11" s="477" t="s">
        <v>11</v>
      </c>
      <c r="H11" s="479">
        <v>352182</v>
      </c>
      <c r="I11" s="477" t="s">
        <v>11</v>
      </c>
      <c r="J11" s="477" t="s">
        <v>11</v>
      </c>
      <c r="K11" s="477" t="s">
        <v>11</v>
      </c>
      <c r="L11" s="477" t="s">
        <v>11</v>
      </c>
      <c r="M11" s="477" t="s">
        <v>11</v>
      </c>
      <c r="N11" s="477" t="s">
        <v>20</v>
      </c>
      <c r="O11" s="479">
        <v>200128</v>
      </c>
      <c r="P11" s="477" t="s">
        <v>20</v>
      </c>
      <c r="Q11" s="477" t="s">
        <v>20</v>
      </c>
      <c r="R11" s="477" t="s">
        <v>20</v>
      </c>
      <c r="S11" s="152">
        <f>(F11/D11)*100</f>
        <v>63.76527674675454</v>
      </c>
      <c r="T11" s="163" t="s">
        <v>19</v>
      </c>
    </row>
    <row r="12" spans="1:20" s="15" customFormat="1" ht="27.75" customHeight="1">
      <c r="A12" s="161" t="s">
        <v>22</v>
      </c>
      <c r="B12" s="32" t="s">
        <v>11</v>
      </c>
      <c r="C12" s="477" t="s">
        <v>11</v>
      </c>
      <c r="D12" s="31">
        <v>553864</v>
      </c>
      <c r="E12" s="478">
        <v>1847.8</v>
      </c>
      <c r="F12" s="479">
        <v>358383</v>
      </c>
      <c r="G12" s="477" t="s">
        <v>11</v>
      </c>
      <c r="H12" s="479">
        <v>358383</v>
      </c>
      <c r="I12" s="477" t="s">
        <v>11</v>
      </c>
      <c r="J12" s="477" t="s">
        <v>11</v>
      </c>
      <c r="K12" s="477" t="s">
        <v>11</v>
      </c>
      <c r="L12" s="477" t="s">
        <v>11</v>
      </c>
      <c r="M12" s="477" t="s">
        <v>11</v>
      </c>
      <c r="N12" s="477" t="s">
        <v>20</v>
      </c>
      <c r="O12" s="479">
        <v>195481</v>
      </c>
      <c r="P12" s="477" t="s">
        <v>20</v>
      </c>
      <c r="Q12" s="477" t="s">
        <v>20</v>
      </c>
      <c r="R12" s="477" t="s">
        <v>20</v>
      </c>
      <c r="S12" s="152">
        <v>65.6</v>
      </c>
      <c r="T12" s="163" t="s">
        <v>22</v>
      </c>
    </row>
    <row r="13" spans="1:20" s="94" customFormat="1" ht="27.75" customHeight="1">
      <c r="A13" s="164" t="s">
        <v>23</v>
      </c>
      <c r="B13" s="380" t="s">
        <v>11</v>
      </c>
      <c r="C13" s="380" t="s">
        <v>11</v>
      </c>
      <c r="D13" s="480">
        <v>557235</v>
      </c>
      <c r="E13" s="481">
        <v>1848.2</v>
      </c>
      <c r="F13" s="482">
        <v>383898</v>
      </c>
      <c r="G13" s="483" t="s">
        <v>11</v>
      </c>
      <c r="H13" s="482">
        <v>383898</v>
      </c>
      <c r="I13" s="483" t="s">
        <v>11</v>
      </c>
      <c r="J13" s="483" t="s">
        <v>11</v>
      </c>
      <c r="K13" s="483" t="s">
        <v>11</v>
      </c>
      <c r="L13" s="483" t="s">
        <v>11</v>
      </c>
      <c r="M13" s="483" t="s">
        <v>11</v>
      </c>
      <c r="N13" s="483" t="s">
        <v>20</v>
      </c>
      <c r="O13" s="482">
        <v>173337</v>
      </c>
      <c r="P13" s="482">
        <v>100923</v>
      </c>
      <c r="Q13" s="482">
        <v>72414</v>
      </c>
      <c r="R13" s="483" t="s">
        <v>20</v>
      </c>
      <c r="S13" s="153">
        <v>66</v>
      </c>
      <c r="T13" s="166" t="s">
        <v>23</v>
      </c>
    </row>
    <row r="14" spans="1:20" s="10" customFormat="1" ht="27.75" customHeight="1">
      <c r="A14" s="9" t="s">
        <v>24</v>
      </c>
      <c r="B14" s="484" t="s">
        <v>11</v>
      </c>
      <c r="C14" s="484" t="s">
        <v>11</v>
      </c>
      <c r="D14" s="485">
        <f>SUM(D15:D16)</f>
        <v>559747</v>
      </c>
      <c r="E14" s="486">
        <f>SUM(N14,R14)</f>
        <v>1848.33</v>
      </c>
      <c r="F14" s="485">
        <f>SUM(F15:F16)</f>
        <v>404739</v>
      </c>
      <c r="G14" s="232" t="s">
        <v>11</v>
      </c>
      <c r="H14" s="485">
        <f>SUM(H15:H16)</f>
        <v>372912</v>
      </c>
      <c r="I14" s="485">
        <f>SUM(I15:I16)</f>
        <v>31827</v>
      </c>
      <c r="J14" s="232" t="s">
        <v>11</v>
      </c>
      <c r="K14" s="232" t="s">
        <v>11</v>
      </c>
      <c r="L14" s="232" t="s">
        <v>11</v>
      </c>
      <c r="M14" s="232" t="s">
        <v>11</v>
      </c>
      <c r="N14" s="154">
        <f>SUM(N15:N16)</f>
        <v>109.96000000000001</v>
      </c>
      <c r="O14" s="485">
        <f>SUM(O15:O16)</f>
        <v>155008</v>
      </c>
      <c r="P14" s="485">
        <f>SUM(P15:P16)</f>
        <v>87870</v>
      </c>
      <c r="Q14" s="485">
        <f>SUM(Q15:Q16)</f>
        <v>67138</v>
      </c>
      <c r="R14" s="486">
        <f>SUM(R15:R16)</f>
        <v>1738.37</v>
      </c>
      <c r="S14" s="155">
        <f>(F14/D14)*100</f>
        <v>72.30748891910095</v>
      </c>
      <c r="T14" s="14" t="s">
        <v>24</v>
      </c>
    </row>
    <row r="15" spans="1:20" s="15" customFormat="1" ht="27.75" customHeight="1">
      <c r="A15" s="167" t="s">
        <v>142</v>
      </c>
      <c r="B15" s="32" t="s">
        <v>11</v>
      </c>
      <c r="C15" s="32" t="s">
        <v>11</v>
      </c>
      <c r="D15" s="487">
        <f>F15+J15+O15</f>
        <v>402254</v>
      </c>
      <c r="E15" s="488">
        <f>SUM(N15,R15)</f>
        <v>977.93</v>
      </c>
      <c r="F15" s="31">
        <f>SUM(G15:I15)</f>
        <v>295374</v>
      </c>
      <c r="G15" s="489" t="s">
        <v>11</v>
      </c>
      <c r="H15" s="487">
        <v>295374</v>
      </c>
      <c r="I15" s="487"/>
      <c r="J15" s="489">
        <v>0</v>
      </c>
      <c r="K15" s="489" t="s">
        <v>11</v>
      </c>
      <c r="L15" s="489" t="s">
        <v>11</v>
      </c>
      <c r="M15" s="489" t="s">
        <v>11</v>
      </c>
      <c r="N15" s="156">
        <v>49.29</v>
      </c>
      <c r="O15" s="490">
        <f>SUM(P15:Q15)</f>
        <v>106880</v>
      </c>
      <c r="P15" s="487">
        <v>62496</v>
      </c>
      <c r="Q15" s="487">
        <v>44384</v>
      </c>
      <c r="R15" s="488">
        <v>928.64</v>
      </c>
      <c r="S15" s="152">
        <f>(F15/D15)*100</f>
        <v>73.42972350803224</v>
      </c>
      <c r="T15" s="163" t="s">
        <v>142</v>
      </c>
    </row>
    <row r="16" spans="1:20" s="15" customFormat="1" ht="27.75" customHeight="1">
      <c r="A16" s="261" t="s">
        <v>85</v>
      </c>
      <c r="B16" s="205" t="s">
        <v>11</v>
      </c>
      <c r="C16" s="205" t="s">
        <v>11</v>
      </c>
      <c r="D16" s="491">
        <f>F16+J16+O16</f>
        <v>157493</v>
      </c>
      <c r="E16" s="492">
        <f>SUM(N16,R16)</f>
        <v>870.4</v>
      </c>
      <c r="F16" s="493">
        <f>SUM(G16:I16)</f>
        <v>109365</v>
      </c>
      <c r="G16" s="494" t="s">
        <v>11</v>
      </c>
      <c r="H16" s="491">
        <v>77538</v>
      </c>
      <c r="I16" s="491">
        <v>31827</v>
      </c>
      <c r="J16" s="494">
        <v>0</v>
      </c>
      <c r="K16" s="494" t="s">
        <v>11</v>
      </c>
      <c r="L16" s="494" t="s">
        <v>11</v>
      </c>
      <c r="M16" s="494" t="s">
        <v>11</v>
      </c>
      <c r="N16" s="157">
        <v>60.67</v>
      </c>
      <c r="O16" s="498">
        <f>SUM(P16:Q16)</f>
        <v>48128</v>
      </c>
      <c r="P16" s="491">
        <v>25374</v>
      </c>
      <c r="Q16" s="491">
        <v>22754</v>
      </c>
      <c r="R16" s="492">
        <v>809.73</v>
      </c>
      <c r="S16" s="158">
        <f>(F16/D16)*100</f>
        <v>69.44118151282915</v>
      </c>
      <c r="T16" s="264" t="s">
        <v>85</v>
      </c>
    </row>
    <row r="17" spans="1:20" s="64" customFormat="1" ht="20.25" customHeight="1">
      <c r="A17" s="47" t="s">
        <v>179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49" t="s">
        <v>28</v>
      </c>
    </row>
    <row r="18" spans="2:19" s="64" customFormat="1" ht="13.5"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</row>
    <row r="19" spans="2:19" s="64" customFormat="1" ht="13.5"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</row>
    <row r="20" spans="2:19" s="64" customFormat="1" ht="13.5"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</row>
    <row r="21" spans="2:19" s="64" customFormat="1" ht="13.5"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</row>
  </sheetData>
  <mergeCells count="9">
    <mergeCell ref="O4:Q4"/>
    <mergeCell ref="A1:T1"/>
    <mergeCell ref="F3:N3"/>
    <mergeCell ref="O3:R3"/>
    <mergeCell ref="F4:I4"/>
    <mergeCell ref="J4:M4"/>
    <mergeCell ref="A2:B2"/>
    <mergeCell ref="A3:A8"/>
    <mergeCell ref="T3:T8"/>
  </mergeCells>
  <printOptions/>
  <pageMargins left="0.75" right="0.75" top="1" bottom="1" header="0.5" footer="0.5"/>
  <pageSetup horizontalDpi="300" verticalDpi="300" orientation="landscape" pageOrder="overThenDown" paperSize="9" r:id="rId3"/>
  <colBreaks count="1" manualBreakCount="1">
    <brk id="85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A16">
      <selection activeCell="D33" sqref="D33"/>
    </sheetView>
  </sheetViews>
  <sheetFormatPr defaultColWidth="8.88671875" defaultRowHeight="13.5"/>
  <cols>
    <col min="1" max="1" width="11.4453125" style="6" customWidth="1"/>
    <col min="2" max="11" width="11.77734375" style="6" customWidth="1"/>
    <col min="12" max="12" width="11.88671875" style="6" customWidth="1"/>
    <col min="13" max="16384" width="10.77734375" style="6" customWidth="1"/>
  </cols>
  <sheetData>
    <row r="1" spans="1:12" s="340" customFormat="1" ht="45" customHeight="1">
      <c r="A1" s="559" t="s">
        <v>63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</row>
    <row r="2" spans="1:12" s="322" customFormat="1" ht="18" customHeight="1" thickBot="1">
      <c r="A2" s="322" t="s">
        <v>64</v>
      </c>
      <c r="B2" s="323"/>
      <c r="C2" s="323"/>
      <c r="D2" s="323"/>
      <c r="E2" s="323"/>
      <c r="F2" s="323"/>
      <c r="G2" s="323"/>
      <c r="H2" s="323"/>
      <c r="I2" s="323"/>
      <c r="J2" s="323"/>
      <c r="L2" s="324" t="s">
        <v>65</v>
      </c>
    </row>
    <row r="3" spans="1:12" s="55" customFormat="1" ht="19.5" customHeight="1">
      <c r="A3" s="562" t="s">
        <v>66</v>
      </c>
      <c r="B3" s="341" t="s">
        <v>67</v>
      </c>
      <c r="C3" s="341" t="s">
        <v>68</v>
      </c>
      <c r="D3" s="341" t="s">
        <v>69</v>
      </c>
      <c r="E3" s="561" t="s">
        <v>70</v>
      </c>
      <c r="F3" s="562"/>
      <c r="G3" s="341" t="s">
        <v>71</v>
      </c>
      <c r="H3" s="341" t="s">
        <v>72</v>
      </c>
      <c r="I3" s="342" t="s">
        <v>426</v>
      </c>
      <c r="J3" s="342" t="s">
        <v>427</v>
      </c>
      <c r="K3" s="65" t="s">
        <v>74</v>
      </c>
      <c r="L3" s="566" t="s">
        <v>73</v>
      </c>
    </row>
    <row r="4" spans="1:12" s="55" customFormat="1" ht="19.5" customHeight="1">
      <c r="A4" s="565"/>
      <c r="B4" s="343"/>
      <c r="C4" s="343"/>
      <c r="D4" s="343"/>
      <c r="E4" s="563" t="s">
        <v>448</v>
      </c>
      <c r="F4" s="564"/>
      <c r="G4" s="343"/>
      <c r="H4" s="343"/>
      <c r="I4" s="344"/>
      <c r="J4" s="344"/>
      <c r="K4" s="71"/>
      <c r="L4" s="567"/>
    </row>
    <row r="5" spans="1:12" s="55" customFormat="1" ht="19.5" customHeight="1">
      <c r="A5" s="565"/>
      <c r="B5" s="343"/>
      <c r="C5" s="343"/>
      <c r="D5" s="343"/>
      <c r="E5" s="345" t="s">
        <v>449</v>
      </c>
      <c r="F5" s="346" t="s">
        <v>450</v>
      </c>
      <c r="G5" s="343"/>
      <c r="H5" s="343"/>
      <c r="I5" s="344"/>
      <c r="J5" s="344"/>
      <c r="K5" s="344"/>
      <c r="L5" s="567"/>
    </row>
    <row r="6" spans="1:12" s="55" customFormat="1" ht="19.5" customHeight="1">
      <c r="A6" s="564"/>
      <c r="B6" s="347" t="s">
        <v>451</v>
      </c>
      <c r="C6" s="347" t="s">
        <v>452</v>
      </c>
      <c r="D6" s="347" t="s">
        <v>453</v>
      </c>
      <c r="E6" s="347" t="s">
        <v>454</v>
      </c>
      <c r="F6" s="348" t="s">
        <v>455</v>
      </c>
      <c r="G6" s="347" t="s">
        <v>456</v>
      </c>
      <c r="H6" s="349" t="s">
        <v>457</v>
      </c>
      <c r="I6" s="350"/>
      <c r="J6" s="350"/>
      <c r="K6" s="351" t="s">
        <v>458</v>
      </c>
      <c r="L6" s="568"/>
    </row>
    <row r="7" spans="1:14" s="71" customFormat="1" ht="20.25" customHeight="1">
      <c r="A7" s="66" t="s">
        <v>497</v>
      </c>
      <c r="B7" s="442">
        <f>SUM(C7:N7)</f>
        <v>4390270</v>
      </c>
      <c r="C7" s="67">
        <v>1461000</v>
      </c>
      <c r="D7" s="67">
        <v>2047000</v>
      </c>
      <c r="E7" s="67">
        <v>211051</v>
      </c>
      <c r="F7" s="67">
        <v>11219</v>
      </c>
      <c r="G7" s="68">
        <v>0</v>
      </c>
      <c r="H7" s="67">
        <v>656000</v>
      </c>
      <c r="I7" s="68">
        <v>0</v>
      </c>
      <c r="J7" s="68">
        <v>0</v>
      </c>
      <c r="K7" s="69">
        <v>4000</v>
      </c>
      <c r="L7" s="70" t="s">
        <v>459</v>
      </c>
      <c r="N7" s="67"/>
    </row>
    <row r="8" spans="1:14" s="71" customFormat="1" ht="20.25" customHeight="1">
      <c r="A8" s="66" t="s">
        <v>498</v>
      </c>
      <c r="B8" s="442">
        <f>SUM(C8:N8)</f>
        <v>4397810</v>
      </c>
      <c r="C8" s="67">
        <v>1468082</v>
      </c>
      <c r="D8" s="67">
        <v>2012676</v>
      </c>
      <c r="E8" s="67">
        <v>215374</v>
      </c>
      <c r="F8" s="67">
        <v>37035</v>
      </c>
      <c r="G8" s="68">
        <v>0</v>
      </c>
      <c r="H8" s="67">
        <v>661224</v>
      </c>
      <c r="I8" s="68">
        <v>0</v>
      </c>
      <c r="J8" s="68">
        <v>0</v>
      </c>
      <c r="K8" s="69">
        <v>3419</v>
      </c>
      <c r="L8" s="70" t="s">
        <v>460</v>
      </c>
      <c r="N8" s="67"/>
    </row>
    <row r="9" spans="1:14" s="71" customFormat="1" ht="20.25" customHeight="1">
      <c r="A9" s="66" t="s">
        <v>499</v>
      </c>
      <c r="B9" s="442">
        <f>SUM(C9:N9)</f>
        <v>4457084</v>
      </c>
      <c r="C9" s="67">
        <v>1495245</v>
      </c>
      <c r="D9" s="67">
        <v>2003762</v>
      </c>
      <c r="E9" s="67">
        <v>246914</v>
      </c>
      <c r="F9" s="67">
        <v>39559</v>
      </c>
      <c r="G9" s="68">
        <v>0</v>
      </c>
      <c r="H9" s="67">
        <v>668164</v>
      </c>
      <c r="I9" s="68">
        <v>0</v>
      </c>
      <c r="J9" s="68">
        <v>0</v>
      </c>
      <c r="K9" s="69">
        <v>3440</v>
      </c>
      <c r="L9" s="70" t="s">
        <v>461</v>
      </c>
      <c r="N9" s="67"/>
    </row>
    <row r="10" spans="1:14" s="71" customFormat="1" ht="20.25" customHeight="1">
      <c r="A10" s="66" t="s">
        <v>500</v>
      </c>
      <c r="B10" s="442">
        <v>4639579</v>
      </c>
      <c r="C10" s="67">
        <v>1591409</v>
      </c>
      <c r="D10" s="67">
        <v>2091567</v>
      </c>
      <c r="E10" s="67">
        <v>250985</v>
      </c>
      <c r="F10" s="67">
        <v>51453</v>
      </c>
      <c r="G10" s="68" t="s">
        <v>12</v>
      </c>
      <c r="H10" s="67">
        <v>648565</v>
      </c>
      <c r="I10" s="68">
        <v>0</v>
      </c>
      <c r="J10" s="68">
        <v>0</v>
      </c>
      <c r="K10" s="69">
        <v>5600</v>
      </c>
      <c r="L10" s="70" t="s">
        <v>22</v>
      </c>
      <c r="N10" s="67"/>
    </row>
    <row r="11" spans="1:14" s="55" customFormat="1" ht="20.25" customHeight="1">
      <c r="A11" s="66" t="s">
        <v>501</v>
      </c>
      <c r="B11" s="441">
        <f>SUM(C11:K11)</f>
        <v>7201385</v>
      </c>
      <c r="C11" s="72">
        <v>2406521</v>
      </c>
      <c r="D11" s="72">
        <v>3251471</v>
      </c>
      <c r="E11" s="72">
        <v>440377</v>
      </c>
      <c r="F11" s="72">
        <v>77524</v>
      </c>
      <c r="G11" s="72">
        <v>0</v>
      </c>
      <c r="H11" s="72">
        <v>1006967</v>
      </c>
      <c r="I11" s="68">
        <v>0</v>
      </c>
      <c r="J11" s="68">
        <v>0</v>
      </c>
      <c r="K11" s="73">
        <v>18525</v>
      </c>
      <c r="L11" s="70" t="s">
        <v>462</v>
      </c>
      <c r="N11" s="67"/>
    </row>
    <row r="12" spans="1:14" s="113" customFormat="1" ht="20.25" customHeight="1" thickBot="1">
      <c r="A12" s="109" t="s">
        <v>502</v>
      </c>
      <c r="B12" s="110">
        <f>SUM(C12:K12)</f>
        <v>8051000</v>
      </c>
      <c r="C12" s="110">
        <v>2710000</v>
      </c>
      <c r="D12" s="110">
        <v>3572000</v>
      </c>
      <c r="E12" s="110">
        <v>544000</v>
      </c>
      <c r="F12" s="110">
        <v>73000</v>
      </c>
      <c r="G12" s="110">
        <v>0</v>
      </c>
      <c r="H12" s="110">
        <v>1135000</v>
      </c>
      <c r="I12" s="115">
        <v>17000</v>
      </c>
      <c r="J12" s="115">
        <v>0</v>
      </c>
      <c r="K12" s="111">
        <v>0</v>
      </c>
      <c r="L12" s="112" t="s">
        <v>463</v>
      </c>
      <c r="N12" s="114"/>
    </row>
    <row r="13" s="55" customFormat="1" ht="13.5">
      <c r="L13" s="71"/>
    </row>
    <row r="14" spans="1:8" s="325" customFormat="1" ht="12.75" thickBot="1">
      <c r="A14" s="325" t="s">
        <v>464</v>
      </c>
      <c r="C14" s="326"/>
      <c r="D14" s="326"/>
      <c r="E14" s="326"/>
      <c r="F14" s="326"/>
      <c r="G14" s="326"/>
      <c r="H14" s="327" t="s">
        <v>465</v>
      </c>
    </row>
    <row r="15" spans="1:8" s="197" customFormat="1" ht="21.75" customHeight="1">
      <c r="A15" s="569" t="s">
        <v>517</v>
      </c>
      <c r="B15" s="555" t="s">
        <v>93</v>
      </c>
      <c r="C15" s="556"/>
      <c r="D15" s="556"/>
      <c r="E15" s="556"/>
      <c r="F15" s="556"/>
      <c r="G15" s="557"/>
      <c r="H15" s="572" t="s">
        <v>518</v>
      </c>
    </row>
    <row r="16" spans="1:8" s="197" customFormat="1" ht="27">
      <c r="A16" s="570"/>
      <c r="B16" s="352" t="s">
        <v>94</v>
      </c>
      <c r="C16" s="352" t="s">
        <v>95</v>
      </c>
      <c r="D16" s="352" t="s">
        <v>96</v>
      </c>
      <c r="E16" s="352" t="s">
        <v>97</v>
      </c>
      <c r="F16" s="352" t="s">
        <v>98</v>
      </c>
      <c r="G16" s="353" t="s">
        <v>99</v>
      </c>
      <c r="H16" s="573"/>
    </row>
    <row r="17" spans="1:8" s="356" customFormat="1" ht="13.5">
      <c r="A17" s="570"/>
      <c r="B17" s="354" t="s">
        <v>100</v>
      </c>
      <c r="C17" s="354" t="s">
        <v>101</v>
      </c>
      <c r="D17" s="354" t="s">
        <v>102</v>
      </c>
      <c r="E17" s="354" t="s">
        <v>103</v>
      </c>
      <c r="F17" s="354" t="s">
        <v>104</v>
      </c>
      <c r="G17" s="355" t="s">
        <v>470</v>
      </c>
      <c r="H17" s="573"/>
    </row>
    <row r="18" spans="1:8" s="325" customFormat="1" ht="36">
      <c r="A18" s="570"/>
      <c r="B18" s="328" t="s">
        <v>105</v>
      </c>
      <c r="C18" s="328" t="s">
        <v>106</v>
      </c>
      <c r="D18" s="328" t="s">
        <v>107</v>
      </c>
      <c r="E18" s="328" t="s">
        <v>108</v>
      </c>
      <c r="F18" s="328" t="s">
        <v>109</v>
      </c>
      <c r="G18" s="329" t="s">
        <v>110</v>
      </c>
      <c r="H18" s="573"/>
    </row>
    <row r="19" spans="1:8" s="325" customFormat="1" ht="12" customHeight="1">
      <c r="A19" s="571"/>
      <c r="B19" s="330" t="s">
        <v>111</v>
      </c>
      <c r="C19" s="330" t="s">
        <v>112</v>
      </c>
      <c r="D19" s="330" t="s">
        <v>113</v>
      </c>
      <c r="E19" s="330" t="s">
        <v>112</v>
      </c>
      <c r="F19" s="330" t="s">
        <v>113</v>
      </c>
      <c r="G19" s="331"/>
      <c r="H19" s="574"/>
    </row>
    <row r="20" spans="1:8" s="94" customFormat="1" ht="20.25" customHeight="1">
      <c r="A20" s="165" t="s">
        <v>16</v>
      </c>
      <c r="B20" s="332" t="s">
        <v>466</v>
      </c>
      <c r="C20" s="333" t="s">
        <v>466</v>
      </c>
      <c r="D20" s="333" t="s">
        <v>466</v>
      </c>
      <c r="E20" s="333" t="s">
        <v>466</v>
      </c>
      <c r="F20" s="333" t="s">
        <v>466</v>
      </c>
      <c r="G20" s="334" t="s">
        <v>466</v>
      </c>
      <c r="H20" s="335" t="s">
        <v>16</v>
      </c>
    </row>
    <row r="21" spans="1:8" s="94" customFormat="1" ht="20.25" customHeight="1">
      <c r="A21" s="336" t="s">
        <v>17</v>
      </c>
      <c r="B21" s="337" t="s">
        <v>466</v>
      </c>
      <c r="C21" s="338" t="s">
        <v>466</v>
      </c>
      <c r="D21" s="338" t="s">
        <v>466</v>
      </c>
      <c r="E21" s="338" t="s">
        <v>466</v>
      </c>
      <c r="F21" s="338" t="s">
        <v>466</v>
      </c>
      <c r="G21" s="339" t="s">
        <v>466</v>
      </c>
      <c r="H21" s="166" t="s">
        <v>17</v>
      </c>
    </row>
    <row r="22" spans="1:8" s="94" customFormat="1" ht="20.25" customHeight="1">
      <c r="A22" s="336" t="s">
        <v>461</v>
      </c>
      <c r="B22" s="337" t="s">
        <v>466</v>
      </c>
      <c r="C22" s="338" t="s">
        <v>466</v>
      </c>
      <c r="D22" s="338" t="s">
        <v>466</v>
      </c>
      <c r="E22" s="338" t="s">
        <v>466</v>
      </c>
      <c r="F22" s="338" t="s">
        <v>466</v>
      </c>
      <c r="G22" s="339" t="s">
        <v>466</v>
      </c>
      <c r="H22" s="166" t="s">
        <v>461</v>
      </c>
    </row>
    <row r="23" spans="1:8" s="94" customFormat="1" ht="20.25" customHeight="1">
      <c r="A23" s="336" t="s">
        <v>22</v>
      </c>
      <c r="B23" s="337" t="s">
        <v>466</v>
      </c>
      <c r="C23" s="338" t="s">
        <v>466</v>
      </c>
      <c r="D23" s="338" t="s">
        <v>466</v>
      </c>
      <c r="E23" s="338" t="s">
        <v>466</v>
      </c>
      <c r="F23" s="338" t="s">
        <v>466</v>
      </c>
      <c r="G23" s="339" t="s">
        <v>466</v>
      </c>
      <c r="H23" s="166" t="s">
        <v>22</v>
      </c>
    </row>
    <row r="24" spans="1:8" s="94" customFormat="1" ht="20.25" customHeight="1">
      <c r="A24" s="336" t="s">
        <v>462</v>
      </c>
      <c r="B24" s="337" t="s">
        <v>466</v>
      </c>
      <c r="C24" s="338" t="s">
        <v>466</v>
      </c>
      <c r="D24" s="338" t="s">
        <v>466</v>
      </c>
      <c r="E24" s="338" t="s">
        <v>466</v>
      </c>
      <c r="F24" s="338" t="s">
        <v>466</v>
      </c>
      <c r="G24" s="339" t="s">
        <v>466</v>
      </c>
      <c r="H24" s="166" t="s">
        <v>462</v>
      </c>
    </row>
    <row r="25" spans="1:8" s="113" customFormat="1" ht="20.25" customHeight="1" thickBot="1">
      <c r="A25" s="116" t="s">
        <v>463</v>
      </c>
      <c r="B25" s="117">
        <v>35836</v>
      </c>
      <c r="C25" s="110">
        <v>8051</v>
      </c>
      <c r="D25" s="118">
        <v>225</v>
      </c>
      <c r="E25" s="110">
        <v>19453</v>
      </c>
      <c r="F25" s="120">
        <v>542.8</v>
      </c>
      <c r="G25" s="121">
        <v>41.4</v>
      </c>
      <c r="H25" s="119" t="s">
        <v>463</v>
      </c>
    </row>
    <row r="26" spans="1:8" s="45" customFormat="1" ht="13.5" customHeight="1">
      <c r="A26" s="558" t="s">
        <v>467</v>
      </c>
      <c r="B26" s="558"/>
      <c r="C26" s="202"/>
      <c r="D26" s="202"/>
      <c r="E26" s="202"/>
      <c r="F26" s="534" t="s">
        <v>468</v>
      </c>
      <c r="G26" s="534"/>
      <c r="H26" s="534"/>
    </row>
    <row r="27" s="45" customFormat="1" ht="12">
      <c r="A27" s="45" t="s">
        <v>469</v>
      </c>
    </row>
  </sheetData>
  <mergeCells count="10">
    <mergeCell ref="B15:G15"/>
    <mergeCell ref="A26:B26"/>
    <mergeCell ref="A1:L1"/>
    <mergeCell ref="E3:F3"/>
    <mergeCell ref="E4:F4"/>
    <mergeCell ref="A3:A6"/>
    <mergeCell ref="L3:L6"/>
    <mergeCell ref="F26:H26"/>
    <mergeCell ref="A15:A19"/>
    <mergeCell ref="H15:H19"/>
  </mergeCells>
  <printOptions/>
  <pageMargins left="0.75" right="0.75" top="1" bottom="1" header="0.5" footer="0.5"/>
  <pageSetup horizontalDpi="300" verticalDpi="300" orientation="landscape" pageOrder="overThenDown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3"/>
  <sheetViews>
    <sheetView view="pageBreakPreview" zoomScaleSheetLayoutView="100" workbookViewId="0" topLeftCell="A10">
      <selection activeCell="P30" sqref="P30"/>
    </sheetView>
  </sheetViews>
  <sheetFormatPr defaultColWidth="8.88671875" defaultRowHeight="13.5"/>
  <cols>
    <col min="1" max="11" width="8.77734375" style="29" customWidth="1"/>
    <col min="12" max="15" width="8.77734375" style="27" customWidth="1"/>
    <col min="16" max="16" width="9.6640625" style="27" customWidth="1"/>
    <col min="17" max="16384" width="8.88671875" style="27" customWidth="1"/>
  </cols>
  <sheetData>
    <row r="1" spans="1:11" s="415" customFormat="1" ht="35.25" customHeight="1">
      <c r="A1" s="582" t="s">
        <v>141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</row>
    <row r="2" spans="1:11" s="358" customFormat="1" ht="18" customHeight="1" thickBot="1">
      <c r="A2" s="583" t="s">
        <v>471</v>
      </c>
      <c r="B2" s="583"/>
      <c r="C2" s="357"/>
      <c r="D2" s="357"/>
      <c r="E2" s="357"/>
      <c r="F2" s="357"/>
      <c r="G2" s="357"/>
      <c r="H2" s="357"/>
      <c r="I2" s="357"/>
      <c r="J2" s="357"/>
      <c r="K2" s="357"/>
    </row>
    <row r="3" spans="1:12" s="417" customFormat="1" ht="15" customHeight="1">
      <c r="A3" s="584" t="s">
        <v>519</v>
      </c>
      <c r="B3" s="424" t="s">
        <v>75</v>
      </c>
      <c r="C3" s="424" t="s">
        <v>76</v>
      </c>
      <c r="D3" s="424" t="s">
        <v>77</v>
      </c>
      <c r="E3" s="586" t="s">
        <v>29</v>
      </c>
      <c r="F3" s="587"/>
      <c r="G3" s="587"/>
      <c r="H3" s="587"/>
      <c r="I3" s="587"/>
      <c r="J3" s="587"/>
      <c r="K3" s="588"/>
      <c r="L3" s="578" t="s">
        <v>518</v>
      </c>
    </row>
    <row r="4" spans="1:12" s="417" customFormat="1" ht="15" customHeight="1">
      <c r="A4" s="585"/>
      <c r="B4" s="418" t="s">
        <v>30</v>
      </c>
      <c r="C4" s="418" t="s">
        <v>78</v>
      </c>
      <c r="D4" s="418" t="s">
        <v>79</v>
      </c>
      <c r="E4" s="589"/>
      <c r="F4" s="590"/>
      <c r="G4" s="590"/>
      <c r="H4" s="590"/>
      <c r="I4" s="590"/>
      <c r="J4" s="590"/>
      <c r="K4" s="591"/>
      <c r="L4" s="579"/>
    </row>
    <row r="5" spans="1:12" s="417" customFormat="1" ht="15" customHeight="1">
      <c r="A5" s="585"/>
      <c r="B5" s="418" t="s">
        <v>25</v>
      </c>
      <c r="C5" s="388"/>
      <c r="D5" s="418"/>
      <c r="E5" s="416" t="s">
        <v>80</v>
      </c>
      <c r="F5" s="416" t="s">
        <v>31</v>
      </c>
      <c r="G5" s="416" t="s">
        <v>32</v>
      </c>
      <c r="H5" s="592" t="s">
        <v>33</v>
      </c>
      <c r="I5" s="593"/>
      <c r="J5" s="416" t="s">
        <v>34</v>
      </c>
      <c r="K5" s="416" t="s">
        <v>35</v>
      </c>
      <c r="L5" s="579"/>
    </row>
    <row r="6" spans="1:12" s="417" customFormat="1" ht="15" customHeight="1">
      <c r="A6" s="585"/>
      <c r="C6" s="388"/>
      <c r="D6" s="388"/>
      <c r="E6" s="418" t="s">
        <v>81</v>
      </c>
      <c r="F6" s="418" t="s">
        <v>36</v>
      </c>
      <c r="G6" s="418" t="s">
        <v>36</v>
      </c>
      <c r="H6" s="589" t="s">
        <v>37</v>
      </c>
      <c r="I6" s="591"/>
      <c r="J6" s="418"/>
      <c r="K6" s="418"/>
      <c r="L6" s="579"/>
    </row>
    <row r="7" spans="1:12" s="360" customFormat="1" ht="15" customHeight="1">
      <c r="A7" s="585"/>
      <c r="B7" s="419"/>
      <c r="C7" s="419"/>
      <c r="D7" s="420" t="s">
        <v>38</v>
      </c>
      <c r="E7" s="594" t="s">
        <v>39</v>
      </c>
      <c r="F7" s="594" t="s">
        <v>40</v>
      </c>
      <c r="G7" s="594" t="s">
        <v>41</v>
      </c>
      <c r="H7" s="359" t="s">
        <v>42</v>
      </c>
      <c r="I7" s="359" t="s">
        <v>43</v>
      </c>
      <c r="J7" s="594" t="s">
        <v>82</v>
      </c>
      <c r="K7" s="594" t="s">
        <v>44</v>
      </c>
      <c r="L7" s="579"/>
    </row>
    <row r="8" spans="1:12" s="360" customFormat="1" ht="24">
      <c r="A8" s="585"/>
      <c r="B8" s="387" t="s">
        <v>40</v>
      </c>
      <c r="C8" s="387" t="s">
        <v>45</v>
      </c>
      <c r="D8" s="387" t="s">
        <v>46</v>
      </c>
      <c r="E8" s="594"/>
      <c r="F8" s="594"/>
      <c r="G8" s="594"/>
      <c r="H8" s="421" t="s">
        <v>47</v>
      </c>
      <c r="I8" s="387" t="s">
        <v>48</v>
      </c>
      <c r="J8" s="594"/>
      <c r="K8" s="594"/>
      <c r="L8" s="580"/>
    </row>
    <row r="9" spans="1:12" s="367" customFormat="1" ht="16.5" customHeight="1">
      <c r="A9" s="361">
        <v>2000</v>
      </c>
      <c r="B9" s="362">
        <v>3686666</v>
      </c>
      <c r="C9" s="363">
        <v>2010591</v>
      </c>
      <c r="D9" s="364">
        <v>54.5</v>
      </c>
      <c r="E9" s="365">
        <v>52.1</v>
      </c>
      <c r="F9" s="363">
        <v>1457392</v>
      </c>
      <c r="G9" s="363">
        <v>1486395</v>
      </c>
      <c r="H9" s="363">
        <v>136091</v>
      </c>
      <c r="I9" s="363">
        <v>853033</v>
      </c>
      <c r="J9" s="363">
        <v>34750</v>
      </c>
      <c r="K9" s="366">
        <v>462521</v>
      </c>
      <c r="L9" s="361">
        <v>2000</v>
      </c>
    </row>
    <row r="10" spans="1:12" s="367" customFormat="1" ht="16.5" customHeight="1">
      <c r="A10" s="368">
        <v>2001</v>
      </c>
      <c r="B10" s="369">
        <v>3686666</v>
      </c>
      <c r="C10" s="370">
        <v>2141978</v>
      </c>
      <c r="D10" s="371">
        <v>58.1</v>
      </c>
      <c r="E10" s="372">
        <v>52.7</v>
      </c>
      <c r="F10" s="370">
        <v>1457392</v>
      </c>
      <c r="G10" s="370">
        <v>1554803</v>
      </c>
      <c r="H10" s="370">
        <v>136560</v>
      </c>
      <c r="I10" s="370">
        <v>919053</v>
      </c>
      <c r="J10" s="370">
        <v>34949</v>
      </c>
      <c r="K10" s="373">
        <v>464241</v>
      </c>
      <c r="L10" s="368">
        <v>2001</v>
      </c>
    </row>
    <row r="11" spans="1:12" s="367" customFormat="1" ht="16.5" customHeight="1">
      <c r="A11" s="368">
        <v>2002</v>
      </c>
      <c r="B11" s="369">
        <v>3863694</v>
      </c>
      <c r="C11" s="370">
        <v>2308064</v>
      </c>
      <c r="D11" s="371">
        <v>59.7</v>
      </c>
      <c r="E11" s="372">
        <v>52</v>
      </c>
      <c r="F11" s="370">
        <v>1457392</v>
      </c>
      <c r="G11" s="370">
        <v>1615169</v>
      </c>
      <c r="H11" s="370">
        <v>138593</v>
      </c>
      <c r="I11" s="370">
        <v>978094</v>
      </c>
      <c r="J11" s="370">
        <v>35174</v>
      </c>
      <c r="K11" s="373">
        <v>463308</v>
      </c>
      <c r="L11" s="368">
        <v>2002</v>
      </c>
    </row>
    <row r="12" spans="1:12" s="367" customFormat="1" ht="16.5" customHeight="1">
      <c r="A12" s="368">
        <v>2003</v>
      </c>
      <c r="B12" s="369">
        <v>3863694</v>
      </c>
      <c r="C12" s="370">
        <v>2438510</v>
      </c>
      <c r="D12" s="371">
        <v>63.1</v>
      </c>
      <c r="E12" s="372">
        <v>19.6</v>
      </c>
      <c r="F12" s="370">
        <v>814014</v>
      </c>
      <c r="G12" s="370">
        <v>1611614</v>
      </c>
      <c r="H12" s="370">
        <v>138546</v>
      </c>
      <c r="I12" s="370">
        <v>974175</v>
      </c>
      <c r="J12" s="370">
        <v>35174</v>
      </c>
      <c r="K12" s="373">
        <v>462719</v>
      </c>
      <c r="L12" s="368">
        <v>2003</v>
      </c>
    </row>
    <row r="13" spans="1:12" s="367" customFormat="1" ht="16.5" customHeight="1">
      <c r="A13" s="368">
        <v>2004</v>
      </c>
      <c r="B13" s="369">
        <v>3969374</v>
      </c>
      <c r="C13" s="370">
        <v>2616853</v>
      </c>
      <c r="D13" s="371">
        <v>65.9</v>
      </c>
      <c r="E13" s="374" t="s">
        <v>11</v>
      </c>
      <c r="F13" s="374" t="s">
        <v>11</v>
      </c>
      <c r="G13" s="370">
        <v>1612386</v>
      </c>
      <c r="H13" s="370">
        <v>138846</v>
      </c>
      <c r="I13" s="370">
        <v>975330</v>
      </c>
      <c r="J13" s="370">
        <v>35174</v>
      </c>
      <c r="K13" s="373">
        <v>463036</v>
      </c>
      <c r="L13" s="368">
        <v>2004</v>
      </c>
    </row>
    <row r="14" spans="1:12" s="505" customFormat="1" ht="16.5" customHeight="1">
      <c r="A14" s="499">
        <v>2005</v>
      </c>
      <c r="B14" s="500">
        <f>SUM(B15:B16)</f>
        <v>3969374</v>
      </c>
      <c r="C14" s="501">
        <f>SUM(C15:C16)</f>
        <v>2695564</v>
      </c>
      <c r="D14" s="502">
        <f>C14/B14*100</f>
        <v>67.90904560769532</v>
      </c>
      <c r="E14" s="503" t="s">
        <v>11</v>
      </c>
      <c r="F14" s="503" t="s">
        <v>11</v>
      </c>
      <c r="G14" s="501">
        <f>SUM(G15:G16)</f>
        <v>1587535</v>
      </c>
      <c r="H14" s="501">
        <f>SUM(H15:H16)</f>
        <v>138043</v>
      </c>
      <c r="I14" s="501">
        <f>SUM(I15:I16)</f>
        <v>940893</v>
      </c>
      <c r="J14" s="501">
        <f>SUM(J15:J16)</f>
        <v>39348</v>
      </c>
      <c r="K14" s="504">
        <f>SUM(K15:K16)</f>
        <v>469251</v>
      </c>
      <c r="L14" s="499">
        <v>2005</v>
      </c>
    </row>
    <row r="15" spans="1:12" s="381" customFormat="1" ht="16.5" customHeight="1">
      <c r="A15" s="425" t="s">
        <v>83</v>
      </c>
      <c r="B15" s="375">
        <f>SUM(F15,C31,G31)</f>
        <v>2487480</v>
      </c>
      <c r="C15" s="376">
        <f>SUM(G15,D31,H31)</f>
        <v>1662250</v>
      </c>
      <c r="D15" s="377">
        <f>C15/B15*100</f>
        <v>66.82465788669658</v>
      </c>
      <c r="E15" s="378">
        <v>0</v>
      </c>
      <c r="F15" s="378">
        <v>0</v>
      </c>
      <c r="G15" s="376">
        <v>1076710</v>
      </c>
      <c r="H15" s="376">
        <v>104719</v>
      </c>
      <c r="I15" s="376">
        <v>627194</v>
      </c>
      <c r="J15" s="376">
        <v>25073</v>
      </c>
      <c r="K15" s="379">
        <v>319724</v>
      </c>
      <c r="L15" s="380" t="s">
        <v>84</v>
      </c>
    </row>
    <row r="16" spans="1:12" s="381" customFormat="1" ht="16.5" customHeight="1" thickBot="1">
      <c r="A16" s="426" t="s">
        <v>85</v>
      </c>
      <c r="B16" s="427">
        <v>1481894</v>
      </c>
      <c r="C16" s="428">
        <f>SUM(G16,D32,H32)</f>
        <v>1033314</v>
      </c>
      <c r="D16" s="429">
        <f>C16/B16*100</f>
        <v>69.72927888229522</v>
      </c>
      <c r="E16" s="430">
        <v>0</v>
      </c>
      <c r="F16" s="430">
        <v>0</v>
      </c>
      <c r="G16" s="428">
        <v>510825</v>
      </c>
      <c r="H16" s="428">
        <v>33324</v>
      </c>
      <c r="I16" s="428">
        <v>313699</v>
      </c>
      <c r="J16" s="428">
        <v>14275</v>
      </c>
      <c r="K16" s="431">
        <v>149527</v>
      </c>
      <c r="L16" s="432" t="s">
        <v>86</v>
      </c>
    </row>
    <row r="17" spans="2:16" s="382" customFormat="1" ht="18" customHeight="1" thickBot="1">
      <c r="B17" s="357"/>
      <c r="C17" s="357"/>
      <c r="D17" s="357"/>
      <c r="E17" s="383"/>
      <c r="F17" s="357"/>
      <c r="G17" s="357"/>
      <c r="H17" s="384" t="s">
        <v>87</v>
      </c>
      <c r="I17" s="358"/>
      <c r="J17" s="358"/>
      <c r="K17" s="358"/>
      <c r="L17" s="358"/>
      <c r="P17" s="385" t="s">
        <v>49</v>
      </c>
    </row>
    <row r="18" spans="1:16" s="422" customFormat="1" ht="15" customHeight="1">
      <c r="A18" s="575" t="s">
        <v>519</v>
      </c>
      <c r="B18" s="586" t="s">
        <v>50</v>
      </c>
      <c r="C18" s="587"/>
      <c r="D18" s="587"/>
      <c r="E18" s="587"/>
      <c r="F18" s="587"/>
      <c r="G18" s="587"/>
      <c r="H18" s="587"/>
      <c r="I18" s="587"/>
      <c r="J18" s="587"/>
      <c r="K18" s="587"/>
      <c r="L18" s="588"/>
      <c r="M18" s="424" t="s">
        <v>51</v>
      </c>
      <c r="N18" s="433" t="s">
        <v>473</v>
      </c>
      <c r="O18" s="424" t="s">
        <v>472</v>
      </c>
      <c r="P18" s="578" t="s">
        <v>518</v>
      </c>
    </row>
    <row r="19" spans="1:16" s="422" customFormat="1" ht="15" customHeight="1">
      <c r="A19" s="576"/>
      <c r="B19" s="416" t="s">
        <v>80</v>
      </c>
      <c r="C19" s="592" t="s">
        <v>88</v>
      </c>
      <c r="D19" s="595"/>
      <c r="E19" s="595"/>
      <c r="F19" s="593"/>
      <c r="G19" s="592" t="s">
        <v>52</v>
      </c>
      <c r="H19" s="595"/>
      <c r="I19" s="595"/>
      <c r="J19" s="595"/>
      <c r="K19" s="595"/>
      <c r="L19" s="593"/>
      <c r="M19" s="418" t="s">
        <v>53</v>
      </c>
      <c r="N19" s="418" t="s">
        <v>53</v>
      </c>
      <c r="O19" s="418" t="s">
        <v>53</v>
      </c>
      <c r="P19" s="579"/>
    </row>
    <row r="20" spans="1:16" s="422" customFormat="1" ht="15" customHeight="1">
      <c r="A20" s="576"/>
      <c r="B20" s="418" t="s">
        <v>89</v>
      </c>
      <c r="C20" s="589" t="s">
        <v>54</v>
      </c>
      <c r="D20" s="590"/>
      <c r="E20" s="590"/>
      <c r="F20" s="591"/>
      <c r="G20" s="589" t="s">
        <v>55</v>
      </c>
      <c r="H20" s="590"/>
      <c r="I20" s="590"/>
      <c r="J20" s="590"/>
      <c r="K20" s="590"/>
      <c r="L20" s="591"/>
      <c r="M20" s="418"/>
      <c r="N20" s="388"/>
      <c r="O20" s="418" t="s">
        <v>25</v>
      </c>
      <c r="P20" s="579"/>
    </row>
    <row r="21" spans="1:16" s="422" customFormat="1" ht="15" customHeight="1">
      <c r="A21" s="576"/>
      <c r="B21" s="418"/>
      <c r="C21" s="416" t="s">
        <v>56</v>
      </c>
      <c r="D21" s="416" t="s">
        <v>76</v>
      </c>
      <c r="E21" s="592" t="s">
        <v>33</v>
      </c>
      <c r="F21" s="593"/>
      <c r="G21" s="416" t="s">
        <v>56</v>
      </c>
      <c r="H21" s="416" t="s">
        <v>32</v>
      </c>
      <c r="I21" s="592" t="s">
        <v>33</v>
      </c>
      <c r="J21" s="593"/>
      <c r="K21" s="416" t="s">
        <v>34</v>
      </c>
      <c r="L21" s="416" t="s">
        <v>35</v>
      </c>
      <c r="M21" s="418"/>
      <c r="N21" s="596" t="s">
        <v>57</v>
      </c>
      <c r="O21" s="418"/>
      <c r="P21" s="579"/>
    </row>
    <row r="22" spans="1:16" s="423" customFormat="1" ht="15" customHeight="1">
      <c r="A22" s="576"/>
      <c r="B22" s="387"/>
      <c r="C22" s="387"/>
      <c r="D22" s="387" t="s">
        <v>78</v>
      </c>
      <c r="E22" s="598" t="s">
        <v>37</v>
      </c>
      <c r="F22" s="599"/>
      <c r="G22" s="387"/>
      <c r="H22" s="418" t="s">
        <v>36</v>
      </c>
      <c r="I22" s="598" t="s">
        <v>37</v>
      </c>
      <c r="J22" s="599"/>
      <c r="K22" s="387"/>
      <c r="L22" s="387"/>
      <c r="M22" s="387"/>
      <c r="N22" s="596"/>
      <c r="O22" s="387"/>
      <c r="P22" s="579"/>
    </row>
    <row r="23" spans="1:16" s="423" customFormat="1" ht="18" customHeight="1">
      <c r="A23" s="576"/>
      <c r="B23" s="387"/>
      <c r="C23" s="594" t="s">
        <v>40</v>
      </c>
      <c r="D23" s="594" t="s">
        <v>45</v>
      </c>
      <c r="E23" s="416" t="s">
        <v>42</v>
      </c>
      <c r="F23" s="416" t="s">
        <v>43</v>
      </c>
      <c r="G23" s="594" t="s">
        <v>40</v>
      </c>
      <c r="H23" s="594" t="s">
        <v>41</v>
      </c>
      <c r="I23" s="416" t="s">
        <v>42</v>
      </c>
      <c r="J23" s="416" t="s">
        <v>43</v>
      </c>
      <c r="K23" s="594" t="s">
        <v>82</v>
      </c>
      <c r="L23" s="594" t="s">
        <v>44</v>
      </c>
      <c r="M23" s="387" t="s">
        <v>58</v>
      </c>
      <c r="N23" s="596"/>
      <c r="O23" s="387" t="s">
        <v>59</v>
      </c>
      <c r="P23" s="579"/>
    </row>
    <row r="24" spans="1:16" s="423" customFormat="1" ht="24">
      <c r="A24" s="577"/>
      <c r="B24" s="389" t="s">
        <v>40</v>
      </c>
      <c r="C24" s="600"/>
      <c r="D24" s="600"/>
      <c r="E24" s="390" t="s">
        <v>47</v>
      </c>
      <c r="F24" s="390" t="s">
        <v>48</v>
      </c>
      <c r="G24" s="600"/>
      <c r="H24" s="600"/>
      <c r="I24" s="390" t="s">
        <v>47</v>
      </c>
      <c r="J24" s="389" t="s">
        <v>48</v>
      </c>
      <c r="K24" s="600"/>
      <c r="L24" s="600"/>
      <c r="M24" s="389" t="s">
        <v>60</v>
      </c>
      <c r="N24" s="597"/>
      <c r="O24" s="389" t="s">
        <v>61</v>
      </c>
      <c r="P24" s="581"/>
    </row>
    <row r="25" spans="1:16" s="398" customFormat="1" ht="15.75" customHeight="1">
      <c r="A25" s="391">
        <v>2000</v>
      </c>
      <c r="B25" s="392">
        <v>43</v>
      </c>
      <c r="C25" s="393">
        <v>1099391</v>
      </c>
      <c r="D25" s="393">
        <v>295030</v>
      </c>
      <c r="E25" s="374" t="s">
        <v>11</v>
      </c>
      <c r="F25" s="393">
        <v>295030</v>
      </c>
      <c r="G25" s="393">
        <v>1129883</v>
      </c>
      <c r="H25" s="393">
        <v>229166</v>
      </c>
      <c r="I25" s="393">
        <v>16083</v>
      </c>
      <c r="J25" s="393">
        <v>209158</v>
      </c>
      <c r="K25" s="393">
        <v>2124</v>
      </c>
      <c r="L25" s="394">
        <v>1801</v>
      </c>
      <c r="M25" s="395" t="s">
        <v>20</v>
      </c>
      <c r="N25" s="395" t="s">
        <v>20</v>
      </c>
      <c r="O25" s="396" t="s">
        <v>20</v>
      </c>
      <c r="P25" s="397">
        <v>2000</v>
      </c>
    </row>
    <row r="26" spans="1:16" s="398" customFormat="1" ht="15.75" customHeight="1">
      <c r="A26" s="399">
        <v>2001</v>
      </c>
      <c r="B26" s="400">
        <v>43</v>
      </c>
      <c r="C26" s="370">
        <v>1099391</v>
      </c>
      <c r="D26" s="370">
        <v>341650</v>
      </c>
      <c r="E26" s="374" t="s">
        <v>11</v>
      </c>
      <c r="F26" s="370">
        <v>341650</v>
      </c>
      <c r="G26" s="370">
        <v>1129883</v>
      </c>
      <c r="H26" s="370">
        <v>246525</v>
      </c>
      <c r="I26" s="370">
        <v>16463</v>
      </c>
      <c r="J26" s="370">
        <v>225898</v>
      </c>
      <c r="K26" s="370">
        <v>2124</v>
      </c>
      <c r="L26" s="401">
        <v>2040</v>
      </c>
      <c r="M26" s="402" t="s">
        <v>20</v>
      </c>
      <c r="N26" s="402" t="s">
        <v>20</v>
      </c>
      <c r="O26" s="403" t="s">
        <v>20</v>
      </c>
      <c r="P26" s="404">
        <v>2001</v>
      </c>
    </row>
    <row r="27" spans="1:16" s="398" customFormat="1" ht="15.75" customHeight="1">
      <c r="A27" s="399">
        <v>2002</v>
      </c>
      <c r="B27" s="400">
        <v>66</v>
      </c>
      <c r="C27" s="370">
        <v>1044015</v>
      </c>
      <c r="D27" s="370">
        <v>405717</v>
      </c>
      <c r="E27" s="374" t="s">
        <v>11</v>
      </c>
      <c r="F27" s="370">
        <v>405717</v>
      </c>
      <c r="G27" s="370">
        <v>1362287</v>
      </c>
      <c r="H27" s="370">
        <v>287178</v>
      </c>
      <c r="I27" s="370">
        <v>22355</v>
      </c>
      <c r="J27" s="370">
        <v>259524</v>
      </c>
      <c r="K27" s="370">
        <v>2124</v>
      </c>
      <c r="L27" s="405">
        <v>3157</v>
      </c>
      <c r="M27" s="402" t="s">
        <v>20</v>
      </c>
      <c r="N27" s="402" t="s">
        <v>20</v>
      </c>
      <c r="O27" s="403" t="s">
        <v>20</v>
      </c>
      <c r="P27" s="404">
        <v>2002</v>
      </c>
    </row>
    <row r="28" spans="1:16" s="398" customFormat="1" ht="15.75" customHeight="1">
      <c r="A28" s="399">
        <v>2003</v>
      </c>
      <c r="B28" s="400">
        <v>98.6</v>
      </c>
      <c r="C28" s="370">
        <v>1687393</v>
      </c>
      <c r="D28" s="370">
        <v>505605</v>
      </c>
      <c r="E28" s="374" t="s">
        <v>11</v>
      </c>
      <c r="F28" s="370">
        <v>505605</v>
      </c>
      <c r="G28" s="370">
        <v>1362287</v>
      </c>
      <c r="H28" s="370">
        <v>321291</v>
      </c>
      <c r="I28" s="370">
        <v>24678</v>
      </c>
      <c r="J28" s="370">
        <v>290996</v>
      </c>
      <c r="K28" s="370">
        <v>2124</v>
      </c>
      <c r="L28" s="405">
        <v>3493</v>
      </c>
      <c r="M28" s="402" t="s">
        <v>20</v>
      </c>
      <c r="N28" s="402" t="s">
        <v>20</v>
      </c>
      <c r="O28" s="403" t="s">
        <v>20</v>
      </c>
      <c r="P28" s="404">
        <v>2003</v>
      </c>
    </row>
    <row r="29" spans="1:16" s="398" customFormat="1" ht="15.75" customHeight="1">
      <c r="A29" s="399">
        <v>2004</v>
      </c>
      <c r="B29" s="400">
        <v>134</v>
      </c>
      <c r="C29" s="370">
        <v>2209492</v>
      </c>
      <c r="D29" s="370">
        <v>616817</v>
      </c>
      <c r="E29" s="374" t="s">
        <v>11</v>
      </c>
      <c r="F29" s="370">
        <v>616817</v>
      </c>
      <c r="G29" s="370">
        <v>1759882</v>
      </c>
      <c r="H29" s="370">
        <v>387650</v>
      </c>
      <c r="I29" s="370">
        <v>36493</v>
      </c>
      <c r="J29" s="370">
        <v>345516</v>
      </c>
      <c r="K29" s="370">
        <v>2124</v>
      </c>
      <c r="L29" s="406">
        <v>3157</v>
      </c>
      <c r="M29" s="406">
        <v>34656</v>
      </c>
      <c r="N29" s="406">
        <v>26462</v>
      </c>
      <c r="O29" s="406">
        <v>497</v>
      </c>
      <c r="P29" s="404">
        <v>2004</v>
      </c>
    </row>
    <row r="30" spans="1:16" s="511" customFormat="1" ht="15.75" customHeight="1">
      <c r="A30" s="506">
        <v>2005</v>
      </c>
      <c r="B30" s="507">
        <f>SUM(B31:B32)</f>
        <v>157</v>
      </c>
      <c r="C30" s="501">
        <f aca="true" t="shared" si="0" ref="C30:O30">SUM(C31:C32)</f>
        <v>2209492</v>
      </c>
      <c r="D30" s="501">
        <f t="shared" si="0"/>
        <v>704274</v>
      </c>
      <c r="E30" s="503" t="s">
        <v>11</v>
      </c>
      <c r="F30" s="501">
        <f t="shared" si="0"/>
        <v>704274</v>
      </c>
      <c r="G30" s="501">
        <f t="shared" si="0"/>
        <v>1917027</v>
      </c>
      <c r="H30" s="501">
        <f t="shared" si="0"/>
        <v>403755</v>
      </c>
      <c r="I30" s="501">
        <f t="shared" si="0"/>
        <v>38611</v>
      </c>
      <c r="J30" s="501">
        <f t="shared" si="0"/>
        <v>359503</v>
      </c>
      <c r="K30" s="501">
        <f t="shared" si="0"/>
        <v>2124</v>
      </c>
      <c r="L30" s="508">
        <f t="shared" si="0"/>
        <v>3517</v>
      </c>
      <c r="M30" s="508">
        <f t="shared" si="0"/>
        <v>37471</v>
      </c>
      <c r="N30" s="508">
        <f t="shared" si="0"/>
        <v>33875</v>
      </c>
      <c r="O30" s="509">
        <f t="shared" si="0"/>
        <v>497</v>
      </c>
      <c r="P30" s="510">
        <v>2005</v>
      </c>
    </row>
    <row r="31" spans="1:16" s="413" customFormat="1" ht="15.75" customHeight="1">
      <c r="A31" s="407" t="s">
        <v>83</v>
      </c>
      <c r="B31" s="408">
        <v>85</v>
      </c>
      <c r="C31" s="376">
        <v>1252005</v>
      </c>
      <c r="D31" s="376">
        <v>361690</v>
      </c>
      <c r="E31" s="378">
        <v>0</v>
      </c>
      <c r="F31" s="376">
        <v>361690</v>
      </c>
      <c r="G31" s="376">
        <v>1235475</v>
      </c>
      <c r="H31" s="376">
        <v>223850</v>
      </c>
      <c r="I31" s="376">
        <v>30719</v>
      </c>
      <c r="J31" s="376">
        <v>191716</v>
      </c>
      <c r="K31" s="378">
        <v>0</v>
      </c>
      <c r="L31" s="409">
        <v>1415</v>
      </c>
      <c r="M31" s="410">
        <v>23589</v>
      </c>
      <c r="N31" s="410">
        <v>18415</v>
      </c>
      <c r="O31" s="411">
        <v>220</v>
      </c>
      <c r="P31" s="412" t="s">
        <v>84</v>
      </c>
    </row>
    <row r="32" spans="1:16" s="413" customFormat="1" ht="15.75" customHeight="1" thickBot="1">
      <c r="A32" s="434" t="s">
        <v>85</v>
      </c>
      <c r="B32" s="435">
        <v>72</v>
      </c>
      <c r="C32" s="428">
        <v>957487</v>
      </c>
      <c r="D32" s="428">
        <v>342584</v>
      </c>
      <c r="E32" s="430">
        <v>0</v>
      </c>
      <c r="F32" s="428">
        <v>342584</v>
      </c>
      <c r="G32" s="428">
        <v>681552</v>
      </c>
      <c r="H32" s="428">
        <v>179905</v>
      </c>
      <c r="I32" s="428">
        <v>7892</v>
      </c>
      <c r="J32" s="428">
        <v>167787</v>
      </c>
      <c r="K32" s="428">
        <v>2124</v>
      </c>
      <c r="L32" s="436">
        <v>2102</v>
      </c>
      <c r="M32" s="437">
        <v>13882</v>
      </c>
      <c r="N32" s="437">
        <v>15460</v>
      </c>
      <c r="O32" s="438">
        <v>277</v>
      </c>
      <c r="P32" s="439" t="s">
        <v>86</v>
      </c>
    </row>
    <row r="33" spans="1:16" s="386" customFormat="1" ht="14.25">
      <c r="A33" s="414" t="s">
        <v>179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P33" s="49" t="s">
        <v>28</v>
      </c>
    </row>
    <row r="34" spans="1:11" s="28" customFormat="1" ht="14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s="28" customFormat="1" ht="14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s="28" customFormat="1" ht="14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s="28" customFormat="1" ht="14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s="28" customFormat="1" ht="14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s="28" customFormat="1" ht="14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s="28" customFormat="1" ht="14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s="28" customFormat="1" ht="14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s="28" customFormat="1" ht="14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s="28" customFormat="1" ht="14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s="28" customFormat="1" ht="14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s="28" customFormat="1" ht="14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s="28" customFormat="1" ht="14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s="28" customFormat="1" ht="14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28" customFormat="1" ht="14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s="28" customFormat="1" ht="14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s="28" customFormat="1" ht="14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s="28" customFormat="1" ht="14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s="28" customFormat="1" ht="14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s="28" customFormat="1" ht="14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s="28" customFormat="1" ht="14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s="28" customFormat="1" ht="14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s="28" customFormat="1" ht="14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s="28" customFormat="1" ht="14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s="28" customFormat="1" ht="14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s="28" customFormat="1" ht="14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s="28" customFormat="1" ht="14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s="28" customFormat="1" ht="14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s="28" customFormat="1" ht="14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s="28" customFormat="1" ht="14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s="28" customFormat="1" ht="14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s="28" customFormat="1" ht="14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s="28" customFormat="1" ht="14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s="28" customFormat="1" ht="14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s="28" customFormat="1" ht="14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s="28" customFormat="1" ht="14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s="28" customFormat="1" ht="14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s="28" customFormat="1" ht="14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s="28" customFormat="1" ht="14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s="28" customFormat="1" ht="14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</sheetData>
  <mergeCells count="30">
    <mergeCell ref="C23:C24"/>
    <mergeCell ref="D23:D24"/>
    <mergeCell ref="G23:G24"/>
    <mergeCell ref="H23:H24"/>
    <mergeCell ref="E21:F21"/>
    <mergeCell ref="I21:J21"/>
    <mergeCell ref="N21:N24"/>
    <mergeCell ref="E22:F22"/>
    <mergeCell ref="I22:J22"/>
    <mergeCell ref="K23:K24"/>
    <mergeCell ref="L23:L24"/>
    <mergeCell ref="B18:L18"/>
    <mergeCell ref="C19:F19"/>
    <mergeCell ref="G19:L19"/>
    <mergeCell ref="C20:F20"/>
    <mergeCell ref="G20:L20"/>
    <mergeCell ref="F7:F8"/>
    <mergeCell ref="G7:G8"/>
    <mergeCell ref="J7:J8"/>
    <mergeCell ref="K7:K8"/>
    <mergeCell ref="A18:A24"/>
    <mergeCell ref="L3:L8"/>
    <mergeCell ref="P18:P24"/>
    <mergeCell ref="A1:K1"/>
    <mergeCell ref="A2:B2"/>
    <mergeCell ref="A3:A8"/>
    <mergeCell ref="E3:K4"/>
    <mergeCell ref="H5:I5"/>
    <mergeCell ref="H6:I6"/>
    <mergeCell ref="E7:E8"/>
  </mergeCells>
  <printOptions/>
  <pageMargins left="0.75" right="0.75" top="1" bottom="1" header="0.5" footer="0.5"/>
  <pageSetup horizontalDpi="300" verticalDpi="300" orientation="landscape" pageOrder="overThenDown" paperSize="9" scale="80" r:id="rId3"/>
  <colBreaks count="1" manualBreakCount="1">
    <brk id="8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75" zoomScaleNormal="75" zoomScaleSheetLayoutView="75" workbookViewId="0" topLeftCell="A1">
      <selection activeCell="F12" sqref="F12"/>
    </sheetView>
  </sheetViews>
  <sheetFormatPr defaultColWidth="8.88671875" defaultRowHeight="13.5"/>
  <cols>
    <col min="1" max="1" width="16.3359375" style="4" customWidth="1"/>
    <col min="2" max="2" width="16.77734375" style="6" customWidth="1"/>
    <col min="3" max="3" width="20.77734375" style="6" customWidth="1"/>
    <col min="4" max="5" width="16.77734375" style="6" customWidth="1"/>
    <col min="6" max="6" width="25.3359375" style="6" customWidth="1"/>
    <col min="7" max="7" width="13.77734375" style="4" customWidth="1"/>
    <col min="8" max="16384" width="8.88671875" style="6" customWidth="1"/>
  </cols>
  <sheetData>
    <row r="1" spans="1:6" s="173" customFormat="1" ht="30.75" customHeight="1">
      <c r="A1" s="512" t="s">
        <v>211</v>
      </c>
      <c r="B1" s="513"/>
      <c r="C1" s="513"/>
      <c r="D1" s="513"/>
      <c r="E1" s="513"/>
      <c r="F1" s="513"/>
    </row>
    <row r="2" spans="1:6" s="174" customFormat="1" ht="20.25" customHeight="1">
      <c r="A2" s="514" t="s">
        <v>182</v>
      </c>
      <c r="B2" s="514"/>
      <c r="C2" s="514"/>
      <c r="D2" s="514"/>
      <c r="E2" s="514"/>
      <c r="F2" s="514"/>
    </row>
    <row r="3" spans="1:6" s="15" customFormat="1" ht="12" customHeight="1" thickBot="1">
      <c r="A3" s="47"/>
      <c r="B3" s="47"/>
      <c r="C3" s="45"/>
      <c r="D3" s="45"/>
      <c r="E3" s="45"/>
      <c r="F3" s="175"/>
    </row>
    <row r="4" spans="1:6" s="15" customFormat="1" ht="20.25" customHeight="1">
      <c r="A4" s="495" t="s">
        <v>509</v>
      </c>
      <c r="B4" s="178" t="s">
        <v>183</v>
      </c>
      <c r="C4" s="179" t="s">
        <v>184</v>
      </c>
      <c r="D4" s="178" t="s">
        <v>185</v>
      </c>
      <c r="E4" s="178" t="s">
        <v>186</v>
      </c>
      <c r="F4" s="474" t="s">
        <v>510</v>
      </c>
    </row>
    <row r="5" spans="1:6" s="15" customFormat="1" ht="20.25" customHeight="1">
      <c r="A5" s="496"/>
      <c r="B5" s="180" t="s">
        <v>187</v>
      </c>
      <c r="C5" s="181" t="s">
        <v>188</v>
      </c>
      <c r="D5" s="180" t="s">
        <v>189</v>
      </c>
      <c r="E5" s="180" t="s">
        <v>189</v>
      </c>
      <c r="F5" s="475"/>
    </row>
    <row r="6" spans="1:6" s="15" customFormat="1" ht="30.75" customHeight="1">
      <c r="A6" s="497"/>
      <c r="B6" s="60" t="s">
        <v>193</v>
      </c>
      <c r="C6" s="183" t="s">
        <v>194</v>
      </c>
      <c r="D6" s="182" t="s">
        <v>190</v>
      </c>
      <c r="E6" s="182" t="s">
        <v>191</v>
      </c>
      <c r="F6" s="476"/>
    </row>
    <row r="7" spans="1:6" s="15" customFormat="1" ht="19.5" customHeight="1">
      <c r="A7" s="34" t="s">
        <v>16</v>
      </c>
      <c r="B7" s="184">
        <v>682.7</v>
      </c>
      <c r="C7" s="185">
        <v>1900239</v>
      </c>
      <c r="D7" s="185">
        <v>216923</v>
      </c>
      <c r="E7" s="186">
        <v>336100</v>
      </c>
      <c r="F7" s="140" t="s">
        <v>16</v>
      </c>
    </row>
    <row r="8" spans="1:6" s="15" customFormat="1" ht="19.5" customHeight="1">
      <c r="A8" s="162" t="s">
        <v>17</v>
      </c>
      <c r="B8" s="187">
        <v>572.7</v>
      </c>
      <c r="C8" s="169">
        <v>2170550</v>
      </c>
      <c r="D8" s="169">
        <v>247763</v>
      </c>
      <c r="E8" s="188">
        <v>373263</v>
      </c>
      <c r="F8" s="162" t="s">
        <v>17</v>
      </c>
    </row>
    <row r="9" spans="1:6" s="15" customFormat="1" ht="19.5" customHeight="1">
      <c r="A9" s="162" t="s">
        <v>19</v>
      </c>
      <c r="B9" s="187">
        <v>572.7</v>
      </c>
      <c r="C9" s="169">
        <v>2397147</v>
      </c>
      <c r="D9" s="169">
        <v>274141</v>
      </c>
      <c r="E9" s="188">
        <v>397200</v>
      </c>
      <c r="F9" s="162" t="s">
        <v>19</v>
      </c>
    </row>
    <row r="10" spans="1:6" s="15" customFormat="1" ht="19.5" customHeight="1">
      <c r="A10" s="162" t="s">
        <v>22</v>
      </c>
      <c r="B10" s="187">
        <v>532.7</v>
      </c>
      <c r="C10" s="169">
        <v>2577127</v>
      </c>
      <c r="D10" s="169">
        <v>295859</v>
      </c>
      <c r="E10" s="188">
        <v>430900</v>
      </c>
      <c r="F10" s="162" t="s">
        <v>22</v>
      </c>
    </row>
    <row r="11" spans="1:6" s="15" customFormat="1" ht="19.5" customHeight="1">
      <c r="A11" s="162" t="s">
        <v>195</v>
      </c>
      <c r="B11" s="187">
        <v>642.7</v>
      </c>
      <c r="C11" s="169">
        <v>2769926.8</v>
      </c>
      <c r="D11" s="169">
        <v>318164</v>
      </c>
      <c r="E11" s="188">
        <v>462700</v>
      </c>
      <c r="F11" s="162" t="s">
        <v>114</v>
      </c>
    </row>
    <row r="12" spans="1:6" s="113" customFormat="1" ht="19.5" customHeight="1">
      <c r="A12" s="189" t="s">
        <v>196</v>
      </c>
      <c r="B12" s="190">
        <f>SUM(B13:B16,B18)</f>
        <v>597</v>
      </c>
      <c r="C12" s="444">
        <f>SUM(C13:C18)</f>
        <v>2966210</v>
      </c>
      <c r="D12" s="191">
        <v>343482</v>
      </c>
      <c r="E12" s="191">
        <v>478700</v>
      </c>
      <c r="F12" s="192" t="s">
        <v>197</v>
      </c>
    </row>
    <row r="13" spans="1:6" s="197" customFormat="1" ht="21" customHeight="1">
      <c r="A13" s="193" t="s">
        <v>198</v>
      </c>
      <c r="B13" s="194">
        <v>255</v>
      </c>
      <c r="C13" s="445">
        <v>1306286</v>
      </c>
      <c r="D13" s="195" t="s">
        <v>199</v>
      </c>
      <c r="E13" s="196" t="s">
        <v>199</v>
      </c>
      <c r="F13" s="447" t="s">
        <v>200</v>
      </c>
    </row>
    <row r="14" spans="1:6" s="197" customFormat="1" ht="21" customHeight="1">
      <c r="A14" s="193" t="s">
        <v>201</v>
      </c>
      <c r="B14" s="194">
        <v>60</v>
      </c>
      <c r="C14" s="445">
        <v>372559</v>
      </c>
      <c r="D14" s="195" t="s">
        <v>199</v>
      </c>
      <c r="E14" s="196" t="s">
        <v>199</v>
      </c>
      <c r="F14" s="447" t="s">
        <v>202</v>
      </c>
    </row>
    <row r="15" spans="1:6" s="197" customFormat="1" ht="30" customHeight="1">
      <c r="A15" s="193" t="s">
        <v>203</v>
      </c>
      <c r="B15" s="194">
        <v>105</v>
      </c>
      <c r="C15" s="445">
        <v>105976</v>
      </c>
      <c r="D15" s="195" t="s">
        <v>199</v>
      </c>
      <c r="E15" s="196" t="s">
        <v>199</v>
      </c>
      <c r="F15" s="448" t="s">
        <v>204</v>
      </c>
    </row>
    <row r="16" spans="1:6" s="197" customFormat="1" ht="21" customHeight="1">
      <c r="A16" s="193" t="s">
        <v>205</v>
      </c>
      <c r="B16" s="194">
        <v>160</v>
      </c>
      <c r="C16" s="445">
        <v>1181389</v>
      </c>
      <c r="D16" s="195" t="s">
        <v>199</v>
      </c>
      <c r="E16" s="196" t="s">
        <v>199</v>
      </c>
      <c r="F16" s="447" t="s">
        <v>206</v>
      </c>
    </row>
    <row r="17" spans="1:6" s="197" customFormat="1" ht="21" customHeight="1">
      <c r="A17" s="193" t="s">
        <v>207</v>
      </c>
      <c r="B17" s="194">
        <v>110</v>
      </c>
      <c r="C17" s="445" t="s">
        <v>199</v>
      </c>
      <c r="D17" s="195" t="s">
        <v>199</v>
      </c>
      <c r="E17" s="196" t="s">
        <v>199</v>
      </c>
      <c r="F17" s="447" t="s">
        <v>208</v>
      </c>
    </row>
    <row r="18" spans="1:6" s="197" customFormat="1" ht="21" customHeight="1" thickBot="1">
      <c r="A18" s="198" t="s">
        <v>209</v>
      </c>
      <c r="B18" s="199">
        <v>17</v>
      </c>
      <c r="C18" s="446" t="s">
        <v>199</v>
      </c>
      <c r="D18" s="200" t="s">
        <v>199</v>
      </c>
      <c r="E18" s="201" t="s">
        <v>199</v>
      </c>
      <c r="F18" s="449" t="s">
        <v>210</v>
      </c>
    </row>
    <row r="19" spans="1:6" s="45" customFormat="1" ht="13.5" customHeight="1">
      <c r="A19" s="47" t="s">
        <v>503</v>
      </c>
      <c r="B19" s="47"/>
      <c r="E19" s="47"/>
      <c r="F19" s="49" t="s">
        <v>504</v>
      </c>
    </row>
    <row r="20" spans="1:6" s="45" customFormat="1" ht="13.5" customHeight="1">
      <c r="A20" s="47" t="s">
        <v>505</v>
      </c>
      <c r="B20" s="47"/>
      <c r="E20" s="47"/>
      <c r="F20" s="49"/>
    </row>
    <row r="21" spans="1:3" s="45" customFormat="1" ht="13.5" customHeight="1">
      <c r="A21" s="74" t="s">
        <v>506</v>
      </c>
      <c r="B21" s="74"/>
      <c r="C21" s="74"/>
    </row>
    <row r="22" spans="1:7" s="45" customFormat="1" ht="13.5" customHeight="1">
      <c r="A22" s="515" t="s">
        <v>507</v>
      </c>
      <c r="B22" s="515"/>
      <c r="G22" s="443"/>
    </row>
    <row r="23" spans="1:7" s="15" customFormat="1" ht="13.5">
      <c r="A23" s="177"/>
      <c r="G23" s="177"/>
    </row>
    <row r="24" spans="1:7" s="1" customFormat="1" ht="13.5">
      <c r="A24" s="2"/>
      <c r="G24" s="2"/>
    </row>
    <row r="25" spans="1:7" s="1" customFormat="1" ht="13.5">
      <c r="A25" s="2"/>
      <c r="G25" s="2"/>
    </row>
    <row r="26" spans="1:7" s="1" customFormat="1" ht="13.5">
      <c r="A26" s="2"/>
      <c r="G26" s="2"/>
    </row>
    <row r="27" spans="1:7" s="1" customFormat="1" ht="13.5">
      <c r="A27" s="2"/>
      <c r="G27" s="2"/>
    </row>
    <row r="28" spans="1:7" s="1" customFormat="1" ht="13.5">
      <c r="A28" s="2"/>
      <c r="G28" s="2"/>
    </row>
    <row r="29" spans="1:7" s="1" customFormat="1" ht="13.5">
      <c r="A29" s="2"/>
      <c r="G29" s="2"/>
    </row>
    <row r="30" spans="1:7" s="1" customFormat="1" ht="13.5">
      <c r="A30" s="2"/>
      <c r="G30" s="2"/>
    </row>
    <row r="31" spans="1:7" s="1" customFormat="1" ht="13.5">
      <c r="A31" s="2"/>
      <c r="G31" s="2"/>
    </row>
    <row r="32" spans="1:7" s="1" customFormat="1" ht="13.5">
      <c r="A32" s="2"/>
      <c r="G32" s="2"/>
    </row>
    <row r="33" spans="1:7" s="1" customFormat="1" ht="13.5">
      <c r="A33" s="2"/>
      <c r="G33" s="2"/>
    </row>
    <row r="34" spans="1:7" s="1" customFormat="1" ht="13.5">
      <c r="A34" s="2"/>
      <c r="G34" s="2"/>
    </row>
    <row r="35" spans="1:7" s="1" customFormat="1" ht="13.5">
      <c r="A35" s="2"/>
      <c r="G35" s="2"/>
    </row>
    <row r="36" spans="1:7" s="1" customFormat="1" ht="13.5">
      <c r="A36" s="2"/>
      <c r="G36" s="2"/>
    </row>
    <row r="37" spans="1:7" s="1" customFormat="1" ht="13.5">
      <c r="A37" s="2"/>
      <c r="G37" s="2"/>
    </row>
    <row r="38" spans="1:7" s="1" customFormat="1" ht="13.5">
      <c r="A38" s="2"/>
      <c r="G38" s="2"/>
    </row>
    <row r="39" spans="1:7" s="1" customFormat="1" ht="13.5">
      <c r="A39" s="2"/>
      <c r="G39" s="2"/>
    </row>
    <row r="40" spans="1:7" s="1" customFormat="1" ht="13.5">
      <c r="A40" s="2"/>
      <c r="G40" s="2"/>
    </row>
    <row r="41" spans="1:7" s="1" customFormat="1" ht="13.5">
      <c r="A41" s="2"/>
      <c r="G41" s="2"/>
    </row>
    <row r="42" spans="1:7" s="1" customFormat="1" ht="13.5">
      <c r="A42" s="2"/>
      <c r="G42" s="2"/>
    </row>
    <row r="43" spans="1:7" s="1" customFormat="1" ht="13.5">
      <c r="A43" s="2"/>
      <c r="G43" s="2"/>
    </row>
    <row r="44" spans="1:7" s="1" customFormat="1" ht="13.5">
      <c r="A44" s="2"/>
      <c r="G44" s="2"/>
    </row>
    <row r="45" spans="1:7" s="1" customFormat="1" ht="13.5">
      <c r="A45" s="2"/>
      <c r="G45" s="2"/>
    </row>
    <row r="46" spans="1:7" s="1" customFormat="1" ht="13.5">
      <c r="A46" s="2"/>
      <c r="G46" s="2"/>
    </row>
    <row r="47" spans="1:7" s="1" customFormat="1" ht="13.5">
      <c r="A47" s="2"/>
      <c r="G47" s="2"/>
    </row>
    <row r="48" spans="1:7" s="1" customFormat="1" ht="13.5">
      <c r="A48" s="2"/>
      <c r="G48" s="2"/>
    </row>
    <row r="49" spans="1:7" s="1" customFormat="1" ht="13.5">
      <c r="A49" s="2"/>
      <c r="G49" s="2"/>
    </row>
    <row r="50" spans="1:7" s="1" customFormat="1" ht="13.5">
      <c r="A50" s="2"/>
      <c r="G50" s="2"/>
    </row>
    <row r="51" spans="1:7" s="1" customFormat="1" ht="13.5">
      <c r="A51" s="2"/>
      <c r="G51" s="2"/>
    </row>
    <row r="52" spans="1:7" s="1" customFormat="1" ht="13.5">
      <c r="A52" s="2"/>
      <c r="G52" s="2"/>
    </row>
    <row r="53" spans="1:7" s="1" customFormat="1" ht="13.5">
      <c r="A53" s="2"/>
      <c r="G53" s="2"/>
    </row>
  </sheetData>
  <mergeCells count="5">
    <mergeCell ref="A1:F1"/>
    <mergeCell ref="A2:F2"/>
    <mergeCell ref="A22:B22"/>
    <mergeCell ref="A4:A6"/>
    <mergeCell ref="F4:F6"/>
  </mergeCells>
  <printOptions/>
  <pageMargins left="0.75" right="0.75" top="1" bottom="1" header="0.5" footer="0.5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zoomScale="75" zoomScaleNormal="75" zoomScaleSheetLayoutView="75" workbookViewId="0" topLeftCell="A1">
      <pane xSplit="1" ySplit="7" topLeftCell="B8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O17" sqref="O17"/>
    </sheetView>
  </sheetViews>
  <sheetFormatPr defaultColWidth="8.88671875" defaultRowHeight="13.5"/>
  <cols>
    <col min="1" max="1" width="12.6640625" style="4" customWidth="1"/>
    <col min="2" max="2" width="10.77734375" style="0" customWidth="1"/>
    <col min="3" max="3" width="8.21484375" style="0" customWidth="1"/>
    <col min="4" max="4" width="9.77734375" style="0" customWidth="1"/>
    <col min="5" max="5" width="9.88671875" style="0" bestFit="1" customWidth="1"/>
    <col min="6" max="6" width="10.77734375" style="0" customWidth="1"/>
    <col min="7" max="7" width="9.88671875" style="0" bestFit="1" customWidth="1"/>
    <col min="8" max="8" width="10.77734375" style="0" customWidth="1"/>
    <col min="9" max="9" width="9.88671875" style="0" bestFit="1" customWidth="1"/>
    <col min="10" max="10" width="9.77734375" style="4" customWidth="1"/>
    <col min="11" max="11" width="8.99609375" style="0" bestFit="1" customWidth="1"/>
    <col min="12" max="12" width="9.77734375" style="0" customWidth="1"/>
    <col min="13" max="13" width="7.21484375" style="0" customWidth="1"/>
    <col min="14" max="14" width="7.88671875" style="0" customWidth="1"/>
    <col min="15" max="15" width="7.99609375" style="0" customWidth="1"/>
    <col min="16" max="16" width="9.99609375" style="0" bestFit="1" customWidth="1"/>
    <col min="17" max="17" width="8.99609375" style="0" customWidth="1"/>
    <col min="18" max="18" width="12.4453125" style="0" customWidth="1"/>
  </cols>
  <sheetData>
    <row r="1" spans="1:18" s="250" customFormat="1" ht="33.75" customHeight="1">
      <c r="A1" s="467" t="s">
        <v>474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</row>
    <row r="2" spans="1:18" s="45" customFormat="1" ht="18" customHeight="1" thickBot="1">
      <c r="A2" s="45" t="s">
        <v>212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R2" s="175" t="s">
        <v>227</v>
      </c>
    </row>
    <row r="3" spans="1:18" s="15" customFormat="1" ht="27.75" customHeight="1">
      <c r="A3" s="468" t="s">
        <v>511</v>
      </c>
      <c r="B3" s="464" t="s">
        <v>229</v>
      </c>
      <c r="C3" s="468"/>
      <c r="D3" s="464" t="s">
        <v>230</v>
      </c>
      <c r="E3" s="468"/>
      <c r="F3" s="464" t="s">
        <v>231</v>
      </c>
      <c r="G3" s="468"/>
      <c r="H3" s="464" t="s">
        <v>232</v>
      </c>
      <c r="I3" s="468"/>
      <c r="J3" s="469" t="s">
        <v>233</v>
      </c>
      <c r="K3" s="470"/>
      <c r="L3" s="470"/>
      <c r="M3" s="470"/>
      <c r="N3" s="470"/>
      <c r="O3" s="470"/>
      <c r="P3" s="470"/>
      <c r="Q3" s="471"/>
      <c r="R3" s="464" t="s">
        <v>512</v>
      </c>
    </row>
    <row r="4" spans="1:18" s="15" customFormat="1" ht="27.75" customHeight="1">
      <c r="A4" s="472"/>
      <c r="B4" s="140"/>
      <c r="C4" s="213" t="s">
        <v>234</v>
      </c>
      <c r="D4" s="162"/>
      <c r="E4" s="213" t="s">
        <v>234</v>
      </c>
      <c r="F4" s="162"/>
      <c r="G4" s="213" t="s">
        <v>234</v>
      </c>
      <c r="H4" s="162"/>
      <c r="I4" s="213" t="s">
        <v>234</v>
      </c>
      <c r="J4" s="462" t="s">
        <v>235</v>
      </c>
      <c r="K4" s="463"/>
      <c r="L4" s="462" t="s">
        <v>236</v>
      </c>
      <c r="M4" s="463"/>
      <c r="N4" s="462" t="s">
        <v>237</v>
      </c>
      <c r="O4" s="463"/>
      <c r="P4" s="462" t="s">
        <v>238</v>
      </c>
      <c r="Q4" s="463"/>
      <c r="R4" s="465"/>
    </row>
    <row r="5" spans="1:18" s="15" customFormat="1" ht="27.75" customHeight="1">
      <c r="A5" s="472"/>
      <c r="B5" s="140"/>
      <c r="C5" s="216"/>
      <c r="D5" s="162"/>
      <c r="E5" s="216"/>
      <c r="F5" s="162"/>
      <c r="G5" s="216"/>
      <c r="H5" s="162"/>
      <c r="I5" s="216"/>
      <c r="J5" s="162"/>
      <c r="K5" s="213" t="s">
        <v>234</v>
      </c>
      <c r="L5" s="217" t="s">
        <v>239</v>
      </c>
      <c r="M5" s="213" t="s">
        <v>234</v>
      </c>
      <c r="N5" s="162"/>
      <c r="O5" s="213" t="s">
        <v>234</v>
      </c>
      <c r="P5" s="162"/>
      <c r="Q5" s="213" t="s">
        <v>234</v>
      </c>
      <c r="R5" s="465"/>
    </row>
    <row r="6" spans="1:18" s="15" customFormat="1" ht="27.75" customHeight="1">
      <c r="A6" s="472"/>
      <c r="B6" s="218"/>
      <c r="C6" s="218"/>
      <c r="D6" s="218"/>
      <c r="E6" s="218"/>
      <c r="F6" s="218"/>
      <c r="G6" s="218"/>
      <c r="H6" s="218"/>
      <c r="I6" s="218"/>
      <c r="J6" s="218"/>
      <c r="K6" s="216"/>
      <c r="L6" s="162" t="s">
        <v>240</v>
      </c>
      <c r="M6" s="216"/>
      <c r="N6" s="162"/>
      <c r="O6" s="216"/>
      <c r="P6" s="162" t="s">
        <v>241</v>
      </c>
      <c r="Q6" s="216"/>
      <c r="R6" s="465"/>
    </row>
    <row r="7" spans="1:18" s="15" customFormat="1" ht="27.75" customHeight="1">
      <c r="A7" s="473"/>
      <c r="B7" s="220" t="s">
        <v>242</v>
      </c>
      <c r="C7" s="221" t="s">
        <v>243</v>
      </c>
      <c r="D7" s="219" t="s">
        <v>244</v>
      </c>
      <c r="E7" s="221" t="s">
        <v>243</v>
      </c>
      <c r="F7" s="219" t="s">
        <v>245</v>
      </c>
      <c r="G7" s="221" t="s">
        <v>243</v>
      </c>
      <c r="H7" s="219" t="s">
        <v>246</v>
      </c>
      <c r="I7" s="221" t="s">
        <v>243</v>
      </c>
      <c r="J7" s="219" t="s">
        <v>247</v>
      </c>
      <c r="K7" s="221" t="s">
        <v>243</v>
      </c>
      <c r="L7" s="219" t="s">
        <v>248</v>
      </c>
      <c r="M7" s="221" t="s">
        <v>243</v>
      </c>
      <c r="N7" s="219" t="s">
        <v>249</v>
      </c>
      <c r="O7" s="221" t="s">
        <v>243</v>
      </c>
      <c r="P7" s="222" t="s">
        <v>250</v>
      </c>
      <c r="Q7" s="221" t="s">
        <v>243</v>
      </c>
      <c r="R7" s="466"/>
    </row>
    <row r="8" spans="1:18" s="94" customFormat="1" ht="21.75" customHeight="1">
      <c r="A8" s="122" t="s">
        <v>125</v>
      </c>
      <c r="B8" s="89">
        <f>SUM(D8+F8+H8+J8)</f>
        <v>1057540</v>
      </c>
      <c r="C8" s="90">
        <f aca="true" t="shared" si="0" ref="C8:C29">SUM(E8,G8,I8,K8)</f>
        <v>100</v>
      </c>
      <c r="D8" s="208">
        <v>256074</v>
      </c>
      <c r="E8" s="99">
        <f aca="true" t="shared" si="1" ref="E8:E29">D8/B8*100</f>
        <v>24.21411956048944</v>
      </c>
      <c r="F8" s="208">
        <v>63407</v>
      </c>
      <c r="G8" s="99">
        <f aca="true" t="shared" si="2" ref="G8:G29">F8/B8*100</f>
        <v>5.9957070181742536</v>
      </c>
      <c r="H8" s="208">
        <v>539862</v>
      </c>
      <c r="I8" s="101">
        <f aca="true" t="shared" si="3" ref="I8:I29">H8/B8*100</f>
        <v>51.048849216105296</v>
      </c>
      <c r="J8" s="92">
        <f aca="true" t="shared" si="4" ref="J8:J29">SUM(L8+N8+P8)</f>
        <v>198197</v>
      </c>
      <c r="K8" s="103">
        <f aca="true" t="shared" si="5" ref="K8:K29">SUM(M8,O8,Q8)</f>
        <v>18.74132420523101</v>
      </c>
      <c r="L8" s="93">
        <v>122404</v>
      </c>
      <c r="M8" s="105">
        <f>L8/B8*100</f>
        <v>11.574408533010573</v>
      </c>
      <c r="N8" s="92">
        <v>3268</v>
      </c>
      <c r="O8" s="90">
        <f>N8/B8*100</f>
        <v>0.3090190441969098</v>
      </c>
      <c r="P8" s="92">
        <v>72525</v>
      </c>
      <c r="Q8" s="107">
        <f>P8/B8*100</f>
        <v>6.857896628023526</v>
      </c>
      <c r="R8" s="209" t="s">
        <v>125</v>
      </c>
    </row>
    <row r="9" spans="1:18" s="94" customFormat="1" ht="21.75" customHeight="1">
      <c r="A9" s="122" t="s">
        <v>136</v>
      </c>
      <c r="B9" s="89">
        <v>1047539</v>
      </c>
      <c r="C9" s="90">
        <v>100</v>
      </c>
      <c r="D9" s="208">
        <v>256073</v>
      </c>
      <c r="E9" s="99">
        <v>24.4</v>
      </c>
      <c r="F9" s="208">
        <v>63407</v>
      </c>
      <c r="G9" s="99">
        <v>6.1</v>
      </c>
      <c r="H9" s="208">
        <v>539863</v>
      </c>
      <c r="I9" s="101">
        <v>51.5</v>
      </c>
      <c r="J9" s="92">
        <v>188196</v>
      </c>
      <c r="K9" s="103">
        <v>18</v>
      </c>
      <c r="L9" s="93">
        <v>112403</v>
      </c>
      <c r="M9" s="105">
        <v>10.7</v>
      </c>
      <c r="N9" s="92">
        <v>3267</v>
      </c>
      <c r="O9" s="90">
        <v>0.3</v>
      </c>
      <c r="P9" s="92">
        <v>72526</v>
      </c>
      <c r="Q9" s="107">
        <v>6.9</v>
      </c>
      <c r="R9" s="123" t="s">
        <v>136</v>
      </c>
    </row>
    <row r="10" spans="1:18" s="94" customFormat="1" ht="21.75" customHeight="1">
      <c r="A10" s="122" t="s">
        <v>127</v>
      </c>
      <c r="B10" s="89">
        <f>SUM(D10+F10+H10+J10)</f>
        <v>1200035</v>
      </c>
      <c r="C10" s="90">
        <f t="shared" si="0"/>
        <v>100</v>
      </c>
      <c r="D10" s="91">
        <v>273391</v>
      </c>
      <c r="E10" s="99">
        <f t="shared" si="1"/>
        <v>22.781918860699896</v>
      </c>
      <c r="F10" s="91">
        <v>70104</v>
      </c>
      <c r="G10" s="99">
        <f t="shared" si="2"/>
        <v>5.841829613302945</v>
      </c>
      <c r="H10" s="91">
        <v>612983</v>
      </c>
      <c r="I10" s="101">
        <f t="shared" si="3"/>
        <v>51.0804268208844</v>
      </c>
      <c r="J10" s="92">
        <f t="shared" si="4"/>
        <v>243557</v>
      </c>
      <c r="K10" s="103">
        <f t="shared" si="5"/>
        <v>20.295824705112768</v>
      </c>
      <c r="L10" s="93">
        <v>160734</v>
      </c>
      <c r="M10" s="105">
        <f>L10/B10*100</f>
        <v>13.394109338477628</v>
      </c>
      <c r="N10" s="92">
        <v>1917</v>
      </c>
      <c r="O10" s="90">
        <f>N10/B10*100</f>
        <v>0.15974534076089447</v>
      </c>
      <c r="P10" s="92">
        <v>80906</v>
      </c>
      <c r="Q10" s="107">
        <f>P10/B10*100</f>
        <v>6.741970025874246</v>
      </c>
      <c r="R10" s="123" t="s">
        <v>127</v>
      </c>
    </row>
    <row r="11" spans="1:18" s="94" customFormat="1" ht="21.75" customHeight="1">
      <c r="A11" s="122" t="s">
        <v>137</v>
      </c>
      <c r="B11" s="89">
        <v>1200035</v>
      </c>
      <c r="C11" s="90">
        <v>100</v>
      </c>
      <c r="D11" s="91">
        <v>273391</v>
      </c>
      <c r="E11" s="99">
        <v>22.78</v>
      </c>
      <c r="F11" s="91">
        <v>70104</v>
      </c>
      <c r="G11" s="99">
        <v>5.8</v>
      </c>
      <c r="H11" s="91">
        <v>612983</v>
      </c>
      <c r="I11" s="101">
        <v>51.1</v>
      </c>
      <c r="J11" s="92">
        <v>243557</v>
      </c>
      <c r="K11" s="103">
        <v>20.3</v>
      </c>
      <c r="L11" s="93">
        <v>160734</v>
      </c>
      <c r="M11" s="105">
        <v>13.4</v>
      </c>
      <c r="N11" s="92">
        <v>1917</v>
      </c>
      <c r="O11" s="90">
        <v>0.2</v>
      </c>
      <c r="P11" s="92">
        <v>80906</v>
      </c>
      <c r="Q11" s="107">
        <v>6.7</v>
      </c>
      <c r="R11" s="123" t="s">
        <v>137</v>
      </c>
    </row>
    <row r="12" spans="1:18" s="94" customFormat="1" ht="21.75" customHeight="1">
      <c r="A12" s="122" t="s">
        <v>129</v>
      </c>
      <c r="B12" s="89">
        <f>SUM(D12+F12+H12+J12)</f>
        <v>1335546</v>
      </c>
      <c r="C12" s="90">
        <f>SUM(E12,G12,I12,K12)</f>
        <v>100</v>
      </c>
      <c r="D12" s="91">
        <v>294555</v>
      </c>
      <c r="E12" s="99">
        <v>22.055024686532697</v>
      </c>
      <c r="F12" s="91">
        <v>81464</v>
      </c>
      <c r="G12" s="99">
        <v>6.099677585047614</v>
      </c>
      <c r="H12" s="91">
        <v>686269</v>
      </c>
      <c r="I12" s="101">
        <v>51.38490175553668</v>
      </c>
      <c r="J12" s="92">
        <v>273258</v>
      </c>
      <c r="K12" s="103">
        <v>20.460395972883</v>
      </c>
      <c r="L12" s="93">
        <v>187606</v>
      </c>
      <c r="M12" s="105">
        <v>14.047138773205864</v>
      </c>
      <c r="N12" s="93">
        <v>1536</v>
      </c>
      <c r="O12" s="90">
        <v>0.11500914232830618</v>
      </c>
      <c r="P12" s="93">
        <v>84116</v>
      </c>
      <c r="Q12" s="107">
        <v>6.298248057348829</v>
      </c>
      <c r="R12" s="123" t="s">
        <v>129</v>
      </c>
    </row>
    <row r="13" spans="1:18" s="94" customFormat="1" ht="21.75" customHeight="1">
      <c r="A13" s="122" t="s">
        <v>138</v>
      </c>
      <c r="B13" s="89">
        <v>2174767</v>
      </c>
      <c r="C13" s="90">
        <v>100</v>
      </c>
      <c r="D13" s="91">
        <v>401269</v>
      </c>
      <c r="E13" s="99">
        <v>18.5</v>
      </c>
      <c r="F13" s="91">
        <v>120691</v>
      </c>
      <c r="G13" s="99">
        <v>5.5</v>
      </c>
      <c r="H13" s="91">
        <v>939385</v>
      </c>
      <c r="I13" s="101">
        <v>43.2</v>
      </c>
      <c r="J13" s="92">
        <v>713422</v>
      </c>
      <c r="K13" s="103">
        <v>32.8</v>
      </c>
      <c r="L13" s="93">
        <v>588527</v>
      </c>
      <c r="M13" s="105">
        <v>27.1</v>
      </c>
      <c r="N13" s="93">
        <v>7545</v>
      </c>
      <c r="O13" s="90">
        <v>0.3</v>
      </c>
      <c r="P13" s="93">
        <v>117350</v>
      </c>
      <c r="Q13" s="107">
        <v>5.4</v>
      </c>
      <c r="R13" s="123" t="s">
        <v>138</v>
      </c>
    </row>
    <row r="14" spans="1:18" s="94" customFormat="1" ht="21.75" customHeight="1">
      <c r="A14" s="122" t="s">
        <v>131</v>
      </c>
      <c r="B14" s="89">
        <v>1464512</v>
      </c>
      <c r="C14" s="90">
        <v>100</v>
      </c>
      <c r="D14" s="91">
        <v>316405</v>
      </c>
      <c r="E14" s="99">
        <v>21.604807608268146</v>
      </c>
      <c r="F14" s="91">
        <v>92579</v>
      </c>
      <c r="G14" s="99">
        <v>6.321491390988944</v>
      </c>
      <c r="H14" s="91">
        <v>754022</v>
      </c>
      <c r="I14" s="101">
        <v>51.48622885985229</v>
      </c>
      <c r="J14" s="92">
        <v>301506</v>
      </c>
      <c r="K14" s="103">
        <v>20.58747214089062</v>
      </c>
      <c r="L14" s="93">
        <v>212211</v>
      </c>
      <c r="M14" s="105">
        <v>14.490219267578553</v>
      </c>
      <c r="N14" s="93">
        <v>1605</v>
      </c>
      <c r="O14" s="90">
        <v>0.10959281999737797</v>
      </c>
      <c r="P14" s="93">
        <v>87690</v>
      </c>
      <c r="Q14" s="107">
        <v>5.987660053314688</v>
      </c>
      <c r="R14" s="123" t="s">
        <v>131</v>
      </c>
    </row>
    <row r="15" spans="1:18" s="94" customFormat="1" ht="21.75" customHeight="1">
      <c r="A15" s="122" t="s">
        <v>139</v>
      </c>
      <c r="B15" s="89">
        <v>2364242</v>
      </c>
      <c r="C15" s="90">
        <v>100</v>
      </c>
      <c r="D15" s="91">
        <v>429813</v>
      </c>
      <c r="E15" s="99">
        <v>18.2</v>
      </c>
      <c r="F15" s="91">
        <v>134502</v>
      </c>
      <c r="G15" s="99">
        <v>5.7</v>
      </c>
      <c r="H15" s="91">
        <v>1039309</v>
      </c>
      <c r="I15" s="101">
        <v>44</v>
      </c>
      <c r="J15" s="92">
        <v>760618</v>
      </c>
      <c r="K15" s="103">
        <v>32.2</v>
      </c>
      <c r="L15" s="93">
        <v>629956</v>
      </c>
      <c r="M15" s="105">
        <v>26.6</v>
      </c>
      <c r="N15" s="93">
        <v>7583</v>
      </c>
      <c r="O15" s="90">
        <v>0.3</v>
      </c>
      <c r="P15" s="93">
        <v>123079</v>
      </c>
      <c r="Q15" s="107">
        <v>5.2</v>
      </c>
      <c r="R15" s="123" t="s">
        <v>139</v>
      </c>
    </row>
    <row r="16" spans="1:18" s="55" customFormat="1" ht="21.75" customHeight="1">
      <c r="A16" s="66" t="s">
        <v>23</v>
      </c>
      <c r="B16" s="95">
        <v>2562240</v>
      </c>
      <c r="C16" s="96">
        <v>100</v>
      </c>
      <c r="D16" s="67">
        <v>472776</v>
      </c>
      <c r="E16" s="100">
        <v>18.45</v>
      </c>
      <c r="F16" s="67">
        <v>143450</v>
      </c>
      <c r="G16" s="100">
        <v>5.6</v>
      </c>
      <c r="H16" s="67">
        <v>1116410</v>
      </c>
      <c r="I16" s="102">
        <v>43.57</v>
      </c>
      <c r="J16" s="97">
        <v>829604</v>
      </c>
      <c r="K16" s="104">
        <v>32.38</v>
      </c>
      <c r="L16" s="98">
        <v>694785</v>
      </c>
      <c r="M16" s="106">
        <v>27.12</v>
      </c>
      <c r="N16" s="98">
        <v>9580</v>
      </c>
      <c r="O16" s="96">
        <v>0.37</v>
      </c>
      <c r="P16" s="98">
        <v>125239</v>
      </c>
      <c r="Q16" s="108">
        <v>4.89</v>
      </c>
      <c r="R16" s="70" t="s">
        <v>23</v>
      </c>
    </row>
    <row r="17" spans="1:18" s="10" customFormat="1" ht="21.75" customHeight="1">
      <c r="A17" s="9" t="s">
        <v>24</v>
      </c>
      <c r="B17" s="11">
        <f>SUM(D17+F17+H17+J17)</f>
        <v>2580734</v>
      </c>
      <c r="C17" s="76">
        <f>SUM(E17+G17+I17+K17)</f>
        <v>100</v>
      </c>
      <c r="D17" s="7">
        <f>SUM(D18:D29)</f>
        <v>599658</v>
      </c>
      <c r="E17" s="35">
        <f>D17/B17*100</f>
        <v>23.235947602503785</v>
      </c>
      <c r="F17" s="7">
        <f>SUM(F18:F29)</f>
        <v>120802</v>
      </c>
      <c r="G17" s="35">
        <f>F17/B17*100</f>
        <v>4.680916359454326</v>
      </c>
      <c r="H17" s="7">
        <f>SUM(H18:H29)</f>
        <v>964147</v>
      </c>
      <c r="I17" s="36">
        <f>H17/B17*100</f>
        <v>37.35941015230551</v>
      </c>
      <c r="J17" s="5">
        <f>SUM(L17+N17+P17)</f>
        <v>896127</v>
      </c>
      <c r="K17" s="37">
        <f>SUM(M17,O17,Q17)</f>
        <v>34.723725885736386</v>
      </c>
      <c r="L17" s="13">
        <f>SUM(L18:L29)</f>
        <v>757922</v>
      </c>
      <c r="M17" s="38">
        <f>L17/B17*100</f>
        <v>29.368466490541064</v>
      </c>
      <c r="N17" s="13">
        <f>SUM(N18:N29)</f>
        <v>9282</v>
      </c>
      <c r="O17" s="39">
        <f>N17/B17*100</f>
        <v>0.3596651185282947</v>
      </c>
      <c r="P17" s="13">
        <f>SUM(P18:P29)</f>
        <v>128923</v>
      </c>
      <c r="Q17" s="40">
        <f>P17/B17*100</f>
        <v>4.995594276667026</v>
      </c>
      <c r="R17" s="14" t="s">
        <v>24</v>
      </c>
    </row>
    <row r="18" spans="1:18" s="21" customFormat="1" ht="21.75" customHeight="1">
      <c r="A18" s="17" t="s">
        <v>115</v>
      </c>
      <c r="B18" s="18">
        <f aca="true" t="shared" si="6" ref="B18:B29">SUM(D18+F18+H18+J18)</f>
        <v>223924</v>
      </c>
      <c r="C18" s="75">
        <f t="shared" si="0"/>
        <v>100</v>
      </c>
      <c r="D18" s="223">
        <v>59564</v>
      </c>
      <c r="E18" s="79">
        <f t="shared" si="1"/>
        <v>26.600096461299373</v>
      </c>
      <c r="F18" s="223">
        <v>10101</v>
      </c>
      <c r="G18" s="79">
        <f t="shared" si="2"/>
        <v>4.510905485789821</v>
      </c>
      <c r="H18" s="223">
        <v>79050</v>
      </c>
      <c r="I18" s="41">
        <f t="shared" si="3"/>
        <v>35.302156088672945</v>
      </c>
      <c r="J18" s="19">
        <f t="shared" si="4"/>
        <v>75209</v>
      </c>
      <c r="K18" s="80">
        <f t="shared" si="5"/>
        <v>33.58684196423786</v>
      </c>
      <c r="L18" s="223">
        <v>62890</v>
      </c>
      <c r="M18" s="81">
        <f aca="true" t="shared" si="7" ref="M18:M29">L18/B18*100</f>
        <v>28.085421839552705</v>
      </c>
      <c r="N18" s="223">
        <v>937</v>
      </c>
      <c r="O18" s="82">
        <f aca="true" t="shared" si="8" ref="O18:O29">N18/B18*100</f>
        <v>0.4184455440238652</v>
      </c>
      <c r="P18" s="223">
        <v>11382</v>
      </c>
      <c r="Q18" s="83">
        <f aca="true" t="shared" si="9" ref="Q18:Q29">P18/B18*100</f>
        <v>5.082974580661296</v>
      </c>
      <c r="R18" s="22" t="s">
        <v>116</v>
      </c>
    </row>
    <row r="19" spans="1:18" s="21" customFormat="1" ht="21.75" customHeight="1">
      <c r="A19" s="17" t="s">
        <v>0</v>
      </c>
      <c r="B19" s="18">
        <f t="shared" si="6"/>
        <v>223749</v>
      </c>
      <c r="C19" s="75">
        <f t="shared" si="0"/>
        <v>99.99999999999999</v>
      </c>
      <c r="D19" s="223">
        <v>60740</v>
      </c>
      <c r="E19" s="79">
        <f t="shared" si="1"/>
        <v>27.14649004017895</v>
      </c>
      <c r="F19" s="223">
        <v>9511</v>
      </c>
      <c r="G19" s="79">
        <f t="shared" si="2"/>
        <v>4.250745254727396</v>
      </c>
      <c r="H19" s="223">
        <v>77328</v>
      </c>
      <c r="I19" s="41">
        <f t="shared" si="3"/>
        <v>34.560154458790876</v>
      </c>
      <c r="J19" s="19">
        <f t="shared" si="4"/>
        <v>76170</v>
      </c>
      <c r="K19" s="80">
        <f t="shared" si="5"/>
        <v>34.04261024630277</v>
      </c>
      <c r="L19" s="223">
        <v>65925</v>
      </c>
      <c r="M19" s="81">
        <f t="shared" si="7"/>
        <v>29.463818832709865</v>
      </c>
      <c r="N19" s="223">
        <v>709</v>
      </c>
      <c r="O19" s="82">
        <f t="shared" si="8"/>
        <v>0.31687292457172994</v>
      </c>
      <c r="P19" s="223">
        <v>9536</v>
      </c>
      <c r="Q19" s="83">
        <f t="shared" si="9"/>
        <v>4.26191848902118</v>
      </c>
      <c r="R19" s="22" t="s">
        <v>117</v>
      </c>
    </row>
    <row r="20" spans="1:18" s="21" customFormat="1" ht="21.75" customHeight="1">
      <c r="A20" s="17" t="s">
        <v>1</v>
      </c>
      <c r="B20" s="18">
        <f>SUM(D20+F20+H20+J20)</f>
        <v>204325</v>
      </c>
      <c r="C20" s="75">
        <f t="shared" si="0"/>
        <v>100</v>
      </c>
      <c r="D20" s="223">
        <v>53078</v>
      </c>
      <c r="E20" s="79">
        <f t="shared" si="1"/>
        <v>25.97724213874954</v>
      </c>
      <c r="F20" s="223">
        <v>9662</v>
      </c>
      <c r="G20" s="79">
        <f t="shared" si="2"/>
        <v>4.72874097638566</v>
      </c>
      <c r="H20" s="223">
        <v>70664</v>
      </c>
      <c r="I20" s="41">
        <f t="shared" si="3"/>
        <v>34.58411843876178</v>
      </c>
      <c r="J20" s="19">
        <f t="shared" si="4"/>
        <v>70921</v>
      </c>
      <c r="K20" s="80">
        <f t="shared" si="5"/>
        <v>34.70989844610302</v>
      </c>
      <c r="L20" s="223">
        <v>60505</v>
      </c>
      <c r="M20" s="81">
        <f t="shared" si="7"/>
        <v>29.612137526000243</v>
      </c>
      <c r="N20" s="223">
        <v>710</v>
      </c>
      <c r="O20" s="82">
        <f t="shared" si="8"/>
        <v>0.34748562339410255</v>
      </c>
      <c r="P20" s="223">
        <v>9706</v>
      </c>
      <c r="Q20" s="83">
        <f t="shared" si="9"/>
        <v>4.750275296708675</v>
      </c>
      <c r="R20" s="22" t="s">
        <v>118</v>
      </c>
    </row>
    <row r="21" spans="1:18" s="21" customFormat="1" ht="21.75" customHeight="1">
      <c r="A21" s="17" t="s">
        <v>2</v>
      </c>
      <c r="B21" s="18">
        <f t="shared" si="6"/>
        <v>214929</v>
      </c>
      <c r="C21" s="75">
        <f t="shared" si="0"/>
        <v>100</v>
      </c>
      <c r="D21" s="223">
        <v>53056</v>
      </c>
      <c r="E21" s="79">
        <f t="shared" si="1"/>
        <v>24.68536121230732</v>
      </c>
      <c r="F21" s="223">
        <v>10055</v>
      </c>
      <c r="G21" s="79">
        <f t="shared" si="2"/>
        <v>4.678289109426834</v>
      </c>
      <c r="H21" s="223">
        <v>73443</v>
      </c>
      <c r="I21" s="41">
        <f t="shared" si="3"/>
        <v>34.170819200759325</v>
      </c>
      <c r="J21" s="19">
        <f t="shared" si="4"/>
        <v>78375</v>
      </c>
      <c r="K21" s="80">
        <f t="shared" si="5"/>
        <v>36.465530477506526</v>
      </c>
      <c r="L21" s="223">
        <v>67410</v>
      </c>
      <c r="M21" s="81">
        <f t="shared" si="7"/>
        <v>31.36384573510322</v>
      </c>
      <c r="N21" s="223">
        <v>929</v>
      </c>
      <c r="O21" s="82">
        <f t="shared" si="8"/>
        <v>0.43223576157707894</v>
      </c>
      <c r="P21" s="223">
        <v>10036</v>
      </c>
      <c r="Q21" s="83">
        <f t="shared" si="9"/>
        <v>4.6694489808262265</v>
      </c>
      <c r="R21" s="22" t="s">
        <v>119</v>
      </c>
    </row>
    <row r="22" spans="1:18" s="21" customFormat="1" ht="21.75" customHeight="1">
      <c r="A22" s="17" t="s">
        <v>3</v>
      </c>
      <c r="B22" s="18">
        <f t="shared" si="6"/>
        <v>197739</v>
      </c>
      <c r="C22" s="75">
        <f t="shared" si="0"/>
        <v>100</v>
      </c>
      <c r="D22" s="223">
        <v>44730</v>
      </c>
      <c r="E22" s="79">
        <f t="shared" si="1"/>
        <v>22.6207273223795</v>
      </c>
      <c r="F22" s="223">
        <v>8596</v>
      </c>
      <c r="G22" s="79">
        <f t="shared" si="2"/>
        <v>4.347144468213149</v>
      </c>
      <c r="H22" s="223">
        <v>69946</v>
      </c>
      <c r="I22" s="41">
        <f t="shared" si="3"/>
        <v>35.3728905274124</v>
      </c>
      <c r="J22" s="19">
        <f t="shared" si="4"/>
        <v>74467</v>
      </c>
      <c r="K22" s="80">
        <f t="shared" si="5"/>
        <v>37.65923768199495</v>
      </c>
      <c r="L22" s="223">
        <v>63543</v>
      </c>
      <c r="M22" s="81">
        <f t="shared" si="7"/>
        <v>32.13478373006842</v>
      </c>
      <c r="N22" s="223">
        <v>929</v>
      </c>
      <c r="O22" s="82">
        <f t="shared" si="8"/>
        <v>0.4698112157945575</v>
      </c>
      <c r="P22" s="223">
        <v>9995</v>
      </c>
      <c r="Q22" s="83">
        <f t="shared" si="9"/>
        <v>5.054642736131973</v>
      </c>
      <c r="R22" s="22" t="s">
        <v>120</v>
      </c>
    </row>
    <row r="23" spans="1:18" s="21" customFormat="1" ht="21.75" customHeight="1">
      <c r="A23" s="17" t="s">
        <v>4</v>
      </c>
      <c r="B23" s="18">
        <f t="shared" si="6"/>
        <v>209827</v>
      </c>
      <c r="C23" s="75">
        <f t="shared" si="0"/>
        <v>100</v>
      </c>
      <c r="D23" s="223">
        <v>43953</v>
      </c>
      <c r="E23" s="79">
        <f t="shared" si="1"/>
        <v>20.947256549443114</v>
      </c>
      <c r="F23" s="223">
        <v>9277</v>
      </c>
      <c r="G23" s="79">
        <f t="shared" si="2"/>
        <v>4.421261324805673</v>
      </c>
      <c r="H23" s="223">
        <v>78602</v>
      </c>
      <c r="I23" s="41">
        <f t="shared" si="3"/>
        <v>37.46038403065383</v>
      </c>
      <c r="J23" s="19">
        <f t="shared" si="4"/>
        <v>77995</v>
      </c>
      <c r="K23" s="80">
        <f t="shared" si="5"/>
        <v>37.17109809509739</v>
      </c>
      <c r="L23" s="223">
        <v>66582</v>
      </c>
      <c r="M23" s="81">
        <f t="shared" si="7"/>
        <v>31.73185529031059</v>
      </c>
      <c r="N23" s="223">
        <v>942</v>
      </c>
      <c r="O23" s="82">
        <f t="shared" si="8"/>
        <v>0.4489412706658342</v>
      </c>
      <c r="P23" s="223">
        <v>10471</v>
      </c>
      <c r="Q23" s="83">
        <f t="shared" si="9"/>
        <v>4.990301534120967</v>
      </c>
      <c r="R23" s="22" t="s">
        <v>13</v>
      </c>
    </row>
    <row r="24" spans="1:18" s="21" customFormat="1" ht="21.75" customHeight="1">
      <c r="A24" s="17" t="s">
        <v>5</v>
      </c>
      <c r="B24" s="18">
        <f t="shared" si="6"/>
        <v>216231</v>
      </c>
      <c r="C24" s="75">
        <f t="shared" si="0"/>
        <v>100</v>
      </c>
      <c r="D24" s="223">
        <v>44400</v>
      </c>
      <c r="E24" s="79">
        <f t="shared" si="1"/>
        <v>20.53359601537245</v>
      </c>
      <c r="F24" s="223">
        <v>10937</v>
      </c>
      <c r="G24" s="79">
        <f t="shared" si="2"/>
        <v>5.0580166581110015</v>
      </c>
      <c r="H24" s="223">
        <v>90253</v>
      </c>
      <c r="I24" s="41">
        <f t="shared" si="3"/>
        <v>41.73915858503175</v>
      </c>
      <c r="J24" s="19">
        <f t="shared" si="4"/>
        <v>70641</v>
      </c>
      <c r="K24" s="80">
        <f t="shared" si="5"/>
        <v>32.6692287414848</v>
      </c>
      <c r="L24" s="223">
        <v>59963</v>
      </c>
      <c r="M24" s="81">
        <f t="shared" si="7"/>
        <v>27.730991393463473</v>
      </c>
      <c r="N24" s="223">
        <v>768</v>
      </c>
      <c r="O24" s="82">
        <f t="shared" si="8"/>
        <v>0.3551757148604964</v>
      </c>
      <c r="P24" s="223">
        <v>9910</v>
      </c>
      <c r="Q24" s="83">
        <f t="shared" si="9"/>
        <v>4.583061633160833</v>
      </c>
      <c r="R24" s="22" t="s">
        <v>14</v>
      </c>
    </row>
    <row r="25" spans="1:18" s="21" customFormat="1" ht="21.75" customHeight="1">
      <c r="A25" s="17" t="s">
        <v>6</v>
      </c>
      <c r="B25" s="18">
        <f t="shared" si="6"/>
        <v>233417</v>
      </c>
      <c r="C25" s="75">
        <f t="shared" si="0"/>
        <v>100.00000000000001</v>
      </c>
      <c r="D25" s="223">
        <v>48746</v>
      </c>
      <c r="E25" s="79">
        <f t="shared" si="1"/>
        <v>20.883654575288006</v>
      </c>
      <c r="F25" s="223">
        <v>11295</v>
      </c>
      <c r="G25" s="79">
        <f t="shared" si="2"/>
        <v>4.838979166041891</v>
      </c>
      <c r="H25" s="223">
        <v>100746</v>
      </c>
      <c r="I25" s="41">
        <f t="shared" si="3"/>
        <v>43.16138070491867</v>
      </c>
      <c r="J25" s="19">
        <f t="shared" si="4"/>
        <v>72630</v>
      </c>
      <c r="K25" s="80">
        <f t="shared" si="5"/>
        <v>31.115985553751443</v>
      </c>
      <c r="L25" s="223">
        <v>61262</v>
      </c>
      <c r="M25" s="81">
        <f t="shared" si="7"/>
        <v>26.24573188756603</v>
      </c>
      <c r="N25" s="223">
        <v>659</v>
      </c>
      <c r="O25" s="82">
        <f t="shared" si="8"/>
        <v>0.2823273369120501</v>
      </c>
      <c r="P25" s="223">
        <v>10709</v>
      </c>
      <c r="Q25" s="83">
        <f t="shared" si="9"/>
        <v>4.58792632927336</v>
      </c>
      <c r="R25" s="22" t="s">
        <v>121</v>
      </c>
    </row>
    <row r="26" spans="1:18" s="21" customFormat="1" ht="21.75" customHeight="1">
      <c r="A26" s="17" t="s">
        <v>7</v>
      </c>
      <c r="B26" s="18">
        <f t="shared" si="6"/>
        <v>223738</v>
      </c>
      <c r="C26" s="75">
        <f t="shared" si="0"/>
        <v>100</v>
      </c>
      <c r="D26" s="223">
        <v>46669</v>
      </c>
      <c r="E26" s="79">
        <f t="shared" si="1"/>
        <v>20.858772314045893</v>
      </c>
      <c r="F26" s="223">
        <v>10822</v>
      </c>
      <c r="G26" s="79">
        <f t="shared" si="2"/>
        <v>4.83690745425453</v>
      </c>
      <c r="H26" s="223">
        <v>92824</v>
      </c>
      <c r="I26" s="41">
        <f t="shared" si="3"/>
        <v>41.487811636825214</v>
      </c>
      <c r="J26" s="19">
        <f t="shared" si="4"/>
        <v>73423</v>
      </c>
      <c r="K26" s="80">
        <f t="shared" si="5"/>
        <v>32.81650859487436</v>
      </c>
      <c r="L26" s="223">
        <v>61666</v>
      </c>
      <c r="M26" s="81">
        <f t="shared" si="7"/>
        <v>27.56170163316021</v>
      </c>
      <c r="N26" s="223">
        <v>685</v>
      </c>
      <c r="O26" s="82">
        <f t="shared" si="8"/>
        <v>0.3061616712404688</v>
      </c>
      <c r="P26" s="223">
        <v>11072</v>
      </c>
      <c r="Q26" s="83">
        <f t="shared" si="9"/>
        <v>4.948645290473679</v>
      </c>
      <c r="R26" s="22" t="s">
        <v>15</v>
      </c>
    </row>
    <row r="27" spans="1:18" s="21" customFormat="1" ht="21.75" customHeight="1">
      <c r="A27" s="17" t="s">
        <v>8</v>
      </c>
      <c r="B27" s="18">
        <f t="shared" si="6"/>
        <v>201261</v>
      </c>
      <c r="C27" s="75">
        <f t="shared" si="0"/>
        <v>100</v>
      </c>
      <c r="D27" s="223">
        <v>41309</v>
      </c>
      <c r="E27" s="79">
        <f t="shared" si="1"/>
        <v>20.525089311888543</v>
      </c>
      <c r="F27" s="223">
        <v>9752</v>
      </c>
      <c r="G27" s="79">
        <f t="shared" si="2"/>
        <v>4.845449441272775</v>
      </c>
      <c r="H27" s="223">
        <v>76757</v>
      </c>
      <c r="I27" s="41">
        <f t="shared" si="3"/>
        <v>38.13803965994405</v>
      </c>
      <c r="J27" s="19">
        <f t="shared" si="4"/>
        <v>73443</v>
      </c>
      <c r="K27" s="80">
        <f t="shared" si="5"/>
        <v>36.49142158689463</v>
      </c>
      <c r="L27" s="223">
        <v>62191</v>
      </c>
      <c r="M27" s="81">
        <f t="shared" si="7"/>
        <v>30.90067126765742</v>
      </c>
      <c r="N27" s="223">
        <v>624</v>
      </c>
      <c r="O27" s="82">
        <f t="shared" si="8"/>
        <v>0.3100451652332047</v>
      </c>
      <c r="P27" s="223">
        <v>10628</v>
      </c>
      <c r="Q27" s="83">
        <f t="shared" si="9"/>
        <v>5.280705154004004</v>
      </c>
      <c r="R27" s="22" t="s">
        <v>122</v>
      </c>
    </row>
    <row r="28" spans="1:18" s="21" customFormat="1" ht="21.75" customHeight="1">
      <c r="A28" s="17" t="s">
        <v>9</v>
      </c>
      <c r="B28" s="18">
        <f t="shared" si="6"/>
        <v>207475</v>
      </c>
      <c r="C28" s="75">
        <f t="shared" si="0"/>
        <v>100</v>
      </c>
      <c r="D28" s="223">
        <v>46684</v>
      </c>
      <c r="E28" s="79">
        <f t="shared" si="1"/>
        <v>22.501024219785517</v>
      </c>
      <c r="F28" s="223">
        <v>9777</v>
      </c>
      <c r="G28" s="79">
        <f t="shared" si="2"/>
        <v>4.712374984937944</v>
      </c>
      <c r="H28" s="223">
        <v>74022</v>
      </c>
      <c r="I28" s="41">
        <f t="shared" si="3"/>
        <v>35.67755151223039</v>
      </c>
      <c r="J28" s="19">
        <f t="shared" si="4"/>
        <v>76992</v>
      </c>
      <c r="K28" s="80">
        <f t="shared" si="5"/>
        <v>37.10904928304615</v>
      </c>
      <c r="L28" s="223">
        <v>63626</v>
      </c>
      <c r="M28" s="81">
        <f t="shared" si="7"/>
        <v>30.666827328593804</v>
      </c>
      <c r="N28" s="223">
        <v>714</v>
      </c>
      <c r="O28" s="82">
        <f t="shared" si="8"/>
        <v>0.34413784793348595</v>
      </c>
      <c r="P28" s="223">
        <v>12652</v>
      </c>
      <c r="Q28" s="83">
        <f t="shared" si="9"/>
        <v>6.098084106518858</v>
      </c>
      <c r="R28" s="22" t="s">
        <v>123</v>
      </c>
    </row>
    <row r="29" spans="1:18" s="23" customFormat="1" ht="21.75" customHeight="1" thickBot="1">
      <c r="A29" s="77" t="s">
        <v>10</v>
      </c>
      <c r="B29" s="78">
        <f t="shared" si="6"/>
        <v>224119</v>
      </c>
      <c r="C29" s="84">
        <f t="shared" si="0"/>
        <v>100</v>
      </c>
      <c r="D29" s="224">
        <v>56729</v>
      </c>
      <c r="E29" s="85">
        <f t="shared" si="1"/>
        <v>25.311999428874838</v>
      </c>
      <c r="F29" s="224">
        <v>11017</v>
      </c>
      <c r="G29" s="85">
        <f t="shared" si="2"/>
        <v>4.9156921099951365</v>
      </c>
      <c r="H29" s="224">
        <v>80512</v>
      </c>
      <c r="I29" s="85">
        <f t="shared" si="3"/>
        <v>35.923772638642866</v>
      </c>
      <c r="J29" s="86">
        <f t="shared" si="4"/>
        <v>75861</v>
      </c>
      <c r="K29" s="87">
        <f t="shared" si="5"/>
        <v>33.84853582248716</v>
      </c>
      <c r="L29" s="224">
        <v>62359</v>
      </c>
      <c r="M29" s="84">
        <f t="shared" si="7"/>
        <v>27.824057755031923</v>
      </c>
      <c r="N29" s="224">
        <v>676</v>
      </c>
      <c r="O29" s="87">
        <f t="shared" si="8"/>
        <v>0.3016254757517212</v>
      </c>
      <c r="P29" s="224">
        <v>12826</v>
      </c>
      <c r="Q29" s="88">
        <f t="shared" si="9"/>
        <v>5.722852591703514</v>
      </c>
      <c r="R29" s="124" t="s">
        <v>124</v>
      </c>
    </row>
    <row r="30" spans="1:18" s="126" customFormat="1" ht="13.5">
      <c r="A30" s="210" t="s">
        <v>223</v>
      </c>
      <c r="J30" s="460" t="s">
        <v>224</v>
      </c>
      <c r="K30" s="460"/>
      <c r="L30" s="460"/>
      <c r="M30" s="460"/>
      <c r="N30" s="460"/>
      <c r="O30" s="460"/>
      <c r="P30" s="460"/>
      <c r="Q30" s="460"/>
      <c r="R30" s="460"/>
    </row>
    <row r="31" spans="1:18" s="126" customFormat="1" ht="13.5">
      <c r="A31" s="210" t="s">
        <v>225</v>
      </c>
      <c r="J31" s="461" t="s">
        <v>226</v>
      </c>
      <c r="K31" s="461"/>
      <c r="L31" s="461"/>
      <c r="M31" s="461"/>
      <c r="N31" s="461"/>
      <c r="O31" s="461"/>
      <c r="P31" s="461"/>
      <c r="Q31" s="461"/>
      <c r="R31" s="461"/>
    </row>
    <row r="32" spans="1:10" s="126" customFormat="1" ht="13.5">
      <c r="A32" s="211"/>
      <c r="J32" s="211"/>
    </row>
    <row r="33" spans="1:10" s="126" customFormat="1" ht="13.5">
      <c r="A33" s="211"/>
      <c r="J33" s="211"/>
    </row>
    <row r="34" spans="1:10" s="126" customFormat="1" ht="13.5">
      <c r="A34" s="211"/>
      <c r="J34" s="211"/>
    </row>
    <row r="35" spans="1:10" s="126" customFormat="1" ht="13.5">
      <c r="A35" s="211"/>
      <c r="J35" s="211"/>
    </row>
    <row r="36" spans="1:10" s="126" customFormat="1" ht="13.5">
      <c r="A36" s="211"/>
      <c r="J36" s="211"/>
    </row>
    <row r="37" spans="1:10" s="126" customFormat="1" ht="13.5">
      <c r="A37" s="211"/>
      <c r="J37" s="211"/>
    </row>
    <row r="38" spans="1:10" s="126" customFormat="1" ht="13.5">
      <c r="A38" s="211"/>
      <c r="J38" s="211"/>
    </row>
    <row r="39" spans="1:10" s="126" customFormat="1" ht="13.5">
      <c r="A39" s="211"/>
      <c r="J39" s="211"/>
    </row>
    <row r="40" spans="1:10" s="126" customFormat="1" ht="13.5">
      <c r="A40" s="211"/>
      <c r="J40" s="211"/>
    </row>
    <row r="41" spans="1:10" s="126" customFormat="1" ht="13.5">
      <c r="A41" s="211"/>
      <c r="J41" s="211"/>
    </row>
    <row r="42" spans="1:10" s="126" customFormat="1" ht="13.5">
      <c r="A42" s="211"/>
      <c r="J42" s="211"/>
    </row>
    <row r="43" spans="1:10" s="126" customFormat="1" ht="13.5">
      <c r="A43" s="211"/>
      <c r="J43" s="211"/>
    </row>
    <row r="44" spans="1:10" s="1" customFormat="1" ht="13.5">
      <c r="A44" s="2"/>
      <c r="J44" s="2"/>
    </row>
    <row r="45" spans="1:10" s="1" customFormat="1" ht="13.5">
      <c r="A45" s="2"/>
      <c r="J45" s="2"/>
    </row>
    <row r="46" spans="1:10" s="1" customFormat="1" ht="13.5">
      <c r="A46" s="2"/>
      <c r="J46" s="2"/>
    </row>
    <row r="47" spans="1:10" s="1" customFormat="1" ht="13.5">
      <c r="A47" s="2"/>
      <c r="J47" s="2"/>
    </row>
    <row r="48" spans="1:10" s="1" customFormat="1" ht="13.5">
      <c r="A48" s="2"/>
      <c r="J48" s="2"/>
    </row>
    <row r="49" spans="1:10" s="1" customFormat="1" ht="13.5">
      <c r="A49" s="2"/>
      <c r="J49" s="2"/>
    </row>
    <row r="50" spans="1:10" s="1" customFormat="1" ht="13.5">
      <c r="A50" s="2"/>
      <c r="J50" s="2"/>
    </row>
    <row r="51" spans="1:10" s="1" customFormat="1" ht="13.5">
      <c r="A51" s="2"/>
      <c r="J51" s="2"/>
    </row>
    <row r="52" spans="1:10" s="1" customFormat="1" ht="13.5">
      <c r="A52" s="2"/>
      <c r="J52" s="2"/>
    </row>
    <row r="53" spans="1:10" s="1" customFormat="1" ht="13.5">
      <c r="A53" s="2"/>
      <c r="J53" s="2"/>
    </row>
    <row r="54" spans="1:10" s="1" customFormat="1" ht="13.5">
      <c r="A54" s="2"/>
      <c r="J54" s="2"/>
    </row>
    <row r="55" spans="1:10" s="1" customFormat="1" ht="13.5">
      <c r="A55" s="2"/>
      <c r="J55" s="2"/>
    </row>
    <row r="56" spans="1:10" s="1" customFormat="1" ht="13.5">
      <c r="A56" s="2"/>
      <c r="J56" s="2"/>
    </row>
    <row r="57" spans="1:10" s="1" customFormat="1" ht="13.5">
      <c r="A57" s="2"/>
      <c r="J57" s="2"/>
    </row>
    <row r="58" spans="1:10" s="1" customFormat="1" ht="13.5">
      <c r="A58" s="2"/>
      <c r="J58" s="2"/>
    </row>
    <row r="59" spans="1:10" s="1" customFormat="1" ht="13.5">
      <c r="A59" s="2"/>
      <c r="J59" s="2"/>
    </row>
    <row r="60" spans="1:10" s="1" customFormat="1" ht="13.5">
      <c r="A60" s="2"/>
      <c r="J60" s="2"/>
    </row>
    <row r="61" spans="1:10" s="1" customFormat="1" ht="13.5">
      <c r="A61" s="2"/>
      <c r="J61" s="2"/>
    </row>
    <row r="62" spans="1:10" s="1" customFormat="1" ht="13.5">
      <c r="A62" s="2"/>
      <c r="J62" s="2"/>
    </row>
    <row r="63" spans="1:10" s="1" customFormat="1" ht="13.5">
      <c r="A63" s="2"/>
      <c r="J63" s="2"/>
    </row>
    <row r="64" spans="1:10" s="1" customFormat="1" ht="13.5">
      <c r="A64" s="2"/>
      <c r="J64" s="2"/>
    </row>
    <row r="65" spans="1:10" s="1" customFormat="1" ht="13.5">
      <c r="A65" s="2"/>
      <c r="J65" s="2"/>
    </row>
    <row r="66" spans="1:10" s="1" customFormat="1" ht="13.5">
      <c r="A66" s="2"/>
      <c r="J66" s="2"/>
    </row>
    <row r="67" spans="1:10" s="1" customFormat="1" ht="13.5">
      <c r="A67" s="2"/>
      <c r="J67" s="2"/>
    </row>
    <row r="68" spans="1:10" s="1" customFormat="1" ht="13.5">
      <c r="A68" s="2"/>
      <c r="J68" s="2"/>
    </row>
    <row r="69" spans="1:10" s="1" customFormat="1" ht="13.5">
      <c r="A69" s="2"/>
      <c r="J69" s="2"/>
    </row>
    <row r="70" spans="1:10" s="1" customFormat="1" ht="13.5">
      <c r="A70" s="2"/>
      <c r="J70" s="2"/>
    </row>
    <row r="71" spans="1:10" s="1" customFormat="1" ht="13.5">
      <c r="A71" s="2"/>
      <c r="J71" s="2"/>
    </row>
    <row r="72" spans="1:17" s="1" customFormat="1" ht="13.5">
      <c r="A72" s="2"/>
      <c r="J72" s="4"/>
      <c r="K72"/>
      <c r="L72"/>
      <c r="M72"/>
      <c r="N72"/>
      <c r="O72"/>
      <c r="P72"/>
      <c r="Q72"/>
    </row>
  </sheetData>
  <mergeCells count="14">
    <mergeCell ref="A1:R1"/>
    <mergeCell ref="B3:C3"/>
    <mergeCell ref="D3:E3"/>
    <mergeCell ref="F3:G3"/>
    <mergeCell ref="H3:I3"/>
    <mergeCell ref="J3:Q3"/>
    <mergeCell ref="A3:A7"/>
    <mergeCell ref="J30:R30"/>
    <mergeCell ref="J31:R31"/>
    <mergeCell ref="J4:K4"/>
    <mergeCell ref="L4:M4"/>
    <mergeCell ref="N4:O4"/>
    <mergeCell ref="P4:Q4"/>
    <mergeCell ref="R3:R7"/>
  </mergeCells>
  <printOptions/>
  <pageMargins left="0.31" right="0.28" top="0.81" bottom="0.5" header="0.5" footer="0.25"/>
  <pageSetup horizontalDpi="300" verticalDpi="300" orientation="landscape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showZeros="0" zoomScale="90" zoomScaleNormal="90" workbookViewId="0" topLeftCell="E22">
      <selection activeCell="N29" sqref="N29"/>
    </sheetView>
  </sheetViews>
  <sheetFormatPr defaultColWidth="8.88671875" defaultRowHeight="13.5"/>
  <cols>
    <col min="1" max="13" width="11.88671875" style="12" customWidth="1"/>
    <col min="14" max="14" width="12.10546875" style="12" customWidth="1"/>
    <col min="15" max="16384" width="8.88671875" style="12" customWidth="1"/>
  </cols>
  <sheetData>
    <row r="1" spans="1:14" s="250" customFormat="1" ht="27.75" customHeight="1">
      <c r="A1" s="521" t="s">
        <v>440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</row>
    <row r="2" spans="1:14" s="45" customFormat="1" ht="18" customHeight="1" thickBot="1">
      <c r="A2" s="45" t="s">
        <v>212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75" t="s">
        <v>227</v>
      </c>
    </row>
    <row r="3" spans="1:14" s="45" customFormat="1" ht="15.75" customHeight="1">
      <c r="A3" s="459" t="s">
        <v>513</v>
      </c>
      <c r="B3" s="225" t="s">
        <v>251</v>
      </c>
      <c r="C3" s="225" t="s">
        <v>252</v>
      </c>
      <c r="D3" s="225" t="s">
        <v>253</v>
      </c>
      <c r="E3" s="225" t="s">
        <v>254</v>
      </c>
      <c r="F3" s="225" t="s">
        <v>255</v>
      </c>
      <c r="G3" s="225" t="s">
        <v>256</v>
      </c>
      <c r="H3" s="225" t="s">
        <v>257</v>
      </c>
      <c r="I3" s="225" t="s">
        <v>258</v>
      </c>
      <c r="J3" s="225" t="s">
        <v>259</v>
      </c>
      <c r="K3" s="226" t="s">
        <v>260</v>
      </c>
      <c r="L3" s="225" t="s">
        <v>261</v>
      </c>
      <c r="M3" s="225" t="s">
        <v>262</v>
      </c>
      <c r="N3" s="518" t="s">
        <v>514</v>
      </c>
    </row>
    <row r="4" spans="1:14" s="45" customFormat="1" ht="15.75" customHeight="1">
      <c r="A4" s="516"/>
      <c r="B4" s="57"/>
      <c r="C4" s="57"/>
      <c r="D4" s="57"/>
      <c r="E4" s="57" t="s">
        <v>263</v>
      </c>
      <c r="F4" s="57" t="s">
        <v>264</v>
      </c>
      <c r="G4" s="57" t="s">
        <v>265</v>
      </c>
      <c r="H4" s="57" t="s">
        <v>266</v>
      </c>
      <c r="I4" s="57" t="s">
        <v>267</v>
      </c>
      <c r="J4" s="57" t="s">
        <v>268</v>
      </c>
      <c r="K4" s="57" t="s">
        <v>269</v>
      </c>
      <c r="L4" s="57" t="s">
        <v>270</v>
      </c>
      <c r="M4" s="57" t="s">
        <v>271</v>
      </c>
      <c r="N4" s="519"/>
    </row>
    <row r="5" spans="1:14" s="45" customFormat="1" ht="15.75" customHeight="1">
      <c r="A5" s="516"/>
      <c r="B5" s="57"/>
      <c r="C5" s="57"/>
      <c r="D5" s="57"/>
      <c r="E5" s="57" t="s">
        <v>272</v>
      </c>
      <c r="F5" s="57" t="s">
        <v>273</v>
      </c>
      <c r="G5" s="57" t="s">
        <v>274</v>
      </c>
      <c r="H5" s="57" t="s">
        <v>275</v>
      </c>
      <c r="I5" s="57" t="s">
        <v>276</v>
      </c>
      <c r="J5" s="57" t="s">
        <v>277</v>
      </c>
      <c r="K5" s="57" t="s">
        <v>278</v>
      </c>
      <c r="L5" s="57" t="s">
        <v>279</v>
      </c>
      <c r="M5" s="57" t="s">
        <v>280</v>
      </c>
      <c r="N5" s="519"/>
    </row>
    <row r="6" spans="1:14" s="45" customFormat="1" ht="15.75" customHeight="1">
      <c r="A6" s="516"/>
      <c r="B6" s="227"/>
      <c r="C6" s="57" t="s">
        <v>281</v>
      </c>
      <c r="D6" s="57"/>
      <c r="E6" s="57" t="s">
        <v>282</v>
      </c>
      <c r="F6" s="57" t="s">
        <v>283</v>
      </c>
      <c r="G6" s="57" t="s">
        <v>284</v>
      </c>
      <c r="H6" s="57" t="s">
        <v>285</v>
      </c>
      <c r="I6" s="57" t="s">
        <v>286</v>
      </c>
      <c r="J6" s="57" t="s">
        <v>287</v>
      </c>
      <c r="K6" s="57" t="s">
        <v>288</v>
      </c>
      <c r="L6" s="57" t="s">
        <v>289</v>
      </c>
      <c r="M6" s="57" t="s">
        <v>290</v>
      </c>
      <c r="N6" s="519"/>
    </row>
    <row r="7" spans="1:14" s="45" customFormat="1" ht="15.75" customHeight="1">
      <c r="A7" s="517"/>
      <c r="B7" s="207" t="s">
        <v>228</v>
      </c>
      <c r="C7" s="207" t="s">
        <v>291</v>
      </c>
      <c r="D7" s="207" t="s">
        <v>292</v>
      </c>
      <c r="E7" s="207" t="s">
        <v>293</v>
      </c>
      <c r="F7" s="207" t="s">
        <v>294</v>
      </c>
      <c r="G7" s="207" t="s">
        <v>295</v>
      </c>
      <c r="H7" s="207" t="s">
        <v>296</v>
      </c>
      <c r="I7" s="207" t="s">
        <v>297</v>
      </c>
      <c r="J7" s="207" t="s">
        <v>298</v>
      </c>
      <c r="K7" s="207" t="s">
        <v>297</v>
      </c>
      <c r="L7" s="207" t="s">
        <v>297</v>
      </c>
      <c r="M7" s="207" t="s">
        <v>297</v>
      </c>
      <c r="N7" s="520"/>
    </row>
    <row r="8" spans="1:14" s="51" customFormat="1" ht="18" customHeight="1">
      <c r="A8" s="228" t="s">
        <v>213</v>
      </c>
      <c r="B8" s="229">
        <v>125239</v>
      </c>
      <c r="C8" s="229">
        <v>78610</v>
      </c>
      <c r="D8" s="229">
        <f>SUM(D10:D21)</f>
        <v>0</v>
      </c>
      <c r="E8" s="229">
        <v>85</v>
      </c>
      <c r="F8" s="229">
        <v>175</v>
      </c>
      <c r="G8" s="229">
        <f>SUM(G10:G21)</f>
        <v>0</v>
      </c>
      <c r="H8" s="229">
        <v>662</v>
      </c>
      <c r="I8" s="229">
        <v>13200</v>
      </c>
      <c r="J8" s="229">
        <v>2531</v>
      </c>
      <c r="K8" s="229">
        <f>SUM(K10:K21)</f>
        <v>0</v>
      </c>
      <c r="L8" s="229">
        <v>3844</v>
      </c>
      <c r="M8" s="229">
        <v>3615</v>
      </c>
      <c r="N8" s="230" t="s">
        <v>213</v>
      </c>
    </row>
    <row r="9" spans="1:14" s="43" customFormat="1" ht="18" customHeight="1">
      <c r="A9" s="231" t="s">
        <v>214</v>
      </c>
      <c r="B9" s="232">
        <f>SUM(B10:B21)</f>
        <v>128923</v>
      </c>
      <c r="C9" s="232">
        <f aca="true" t="shared" si="0" ref="C9:M9">SUM(C10:C21)</f>
        <v>79954</v>
      </c>
      <c r="D9" s="232">
        <f t="shared" si="0"/>
        <v>0</v>
      </c>
      <c r="E9" s="232">
        <f t="shared" si="0"/>
        <v>96</v>
      </c>
      <c r="F9" s="232">
        <f t="shared" si="0"/>
        <v>206</v>
      </c>
      <c r="G9" s="232">
        <f t="shared" si="0"/>
        <v>0</v>
      </c>
      <c r="H9" s="232">
        <f t="shared" si="0"/>
        <v>751</v>
      </c>
      <c r="I9" s="232">
        <f t="shared" si="0"/>
        <v>12627</v>
      </c>
      <c r="J9" s="232">
        <f t="shared" si="0"/>
        <v>2626</v>
      </c>
      <c r="K9" s="232">
        <f t="shared" si="0"/>
        <v>0</v>
      </c>
      <c r="L9" s="232">
        <f t="shared" si="0"/>
        <v>4873</v>
      </c>
      <c r="M9" s="232">
        <f t="shared" si="0"/>
        <v>3964</v>
      </c>
      <c r="N9" s="233" t="s">
        <v>214</v>
      </c>
    </row>
    <row r="10" spans="1:14" s="51" customFormat="1" ht="18" customHeight="1">
      <c r="A10" s="228" t="s">
        <v>18</v>
      </c>
      <c r="B10" s="229">
        <f aca="true" t="shared" si="1" ref="B10:B21">SUM(C10:M10,B30:M30)</f>
        <v>11382</v>
      </c>
      <c r="C10" s="234">
        <v>6809</v>
      </c>
      <c r="D10" s="229">
        <f>SUM(D12:D23)</f>
        <v>0</v>
      </c>
      <c r="E10" s="235">
        <v>7</v>
      </c>
      <c r="F10" s="235">
        <v>13</v>
      </c>
      <c r="G10" s="235">
        <v>0</v>
      </c>
      <c r="H10" s="235">
        <v>75</v>
      </c>
      <c r="I10" s="235">
        <v>1359</v>
      </c>
      <c r="J10" s="235">
        <v>254</v>
      </c>
      <c r="K10" s="234">
        <v>0</v>
      </c>
      <c r="L10" s="234">
        <v>388</v>
      </c>
      <c r="M10" s="234">
        <v>284</v>
      </c>
      <c r="N10" s="230" t="s">
        <v>215</v>
      </c>
    </row>
    <row r="11" spans="1:14" s="51" customFormat="1" ht="18" customHeight="1">
      <c r="A11" s="228" t="s">
        <v>0</v>
      </c>
      <c r="B11" s="229">
        <f t="shared" si="1"/>
        <v>9536</v>
      </c>
      <c r="C11" s="234">
        <v>5494</v>
      </c>
      <c r="D11" s="234">
        <v>0</v>
      </c>
      <c r="E11" s="235">
        <v>8</v>
      </c>
      <c r="F11" s="235">
        <v>12</v>
      </c>
      <c r="G11" s="235">
        <v>0</v>
      </c>
      <c r="H11" s="235">
        <v>69</v>
      </c>
      <c r="I11" s="235">
        <v>1115</v>
      </c>
      <c r="J11" s="235">
        <v>237</v>
      </c>
      <c r="K11" s="234">
        <v>0</v>
      </c>
      <c r="L11" s="234">
        <v>449</v>
      </c>
      <c r="M11" s="234">
        <v>271</v>
      </c>
      <c r="N11" s="230" t="s">
        <v>216</v>
      </c>
    </row>
    <row r="12" spans="1:14" s="51" customFormat="1" ht="18" customHeight="1">
      <c r="A12" s="228" t="s">
        <v>1</v>
      </c>
      <c r="B12" s="229">
        <f t="shared" si="1"/>
        <v>9706</v>
      </c>
      <c r="C12" s="234">
        <v>5555</v>
      </c>
      <c r="D12" s="234">
        <v>0</v>
      </c>
      <c r="E12" s="235">
        <v>6</v>
      </c>
      <c r="F12" s="235">
        <v>13</v>
      </c>
      <c r="G12" s="235">
        <v>0</v>
      </c>
      <c r="H12" s="235">
        <v>56</v>
      </c>
      <c r="I12" s="235">
        <v>1234</v>
      </c>
      <c r="J12" s="235">
        <v>221</v>
      </c>
      <c r="K12" s="234">
        <v>0</v>
      </c>
      <c r="L12" s="234">
        <v>422</v>
      </c>
      <c r="M12" s="234">
        <v>268</v>
      </c>
      <c r="N12" s="230" t="s">
        <v>217</v>
      </c>
    </row>
    <row r="13" spans="1:14" s="51" customFormat="1" ht="18" customHeight="1">
      <c r="A13" s="228" t="s">
        <v>2</v>
      </c>
      <c r="B13" s="229">
        <f t="shared" si="1"/>
        <v>10036</v>
      </c>
      <c r="C13" s="234">
        <v>5926</v>
      </c>
      <c r="D13" s="234">
        <v>0</v>
      </c>
      <c r="E13" s="235">
        <v>6</v>
      </c>
      <c r="F13" s="235">
        <v>13</v>
      </c>
      <c r="G13" s="235">
        <v>0</v>
      </c>
      <c r="H13" s="235">
        <v>64</v>
      </c>
      <c r="I13" s="235">
        <v>881</v>
      </c>
      <c r="J13" s="235">
        <v>207</v>
      </c>
      <c r="K13" s="234">
        <v>0</v>
      </c>
      <c r="L13" s="234">
        <v>430</v>
      </c>
      <c r="M13" s="234">
        <v>329</v>
      </c>
      <c r="N13" s="230" t="s">
        <v>218</v>
      </c>
    </row>
    <row r="14" spans="1:14" s="51" customFormat="1" ht="18" customHeight="1">
      <c r="A14" s="228" t="s">
        <v>3</v>
      </c>
      <c r="B14" s="229">
        <f t="shared" si="1"/>
        <v>9995</v>
      </c>
      <c r="C14" s="234">
        <v>6259</v>
      </c>
      <c r="D14" s="234">
        <v>0</v>
      </c>
      <c r="E14" s="235">
        <v>7</v>
      </c>
      <c r="F14" s="235">
        <v>12</v>
      </c>
      <c r="G14" s="235">
        <v>0</v>
      </c>
      <c r="H14" s="235">
        <v>66</v>
      </c>
      <c r="I14" s="235">
        <v>979</v>
      </c>
      <c r="J14" s="235">
        <v>189</v>
      </c>
      <c r="K14" s="234">
        <v>0</v>
      </c>
      <c r="L14" s="234">
        <v>269</v>
      </c>
      <c r="M14" s="234">
        <v>327</v>
      </c>
      <c r="N14" s="230" t="s">
        <v>299</v>
      </c>
    </row>
    <row r="15" spans="1:14" s="51" customFormat="1" ht="18" customHeight="1">
      <c r="A15" s="228" t="s">
        <v>4</v>
      </c>
      <c r="B15" s="229">
        <f t="shared" si="1"/>
        <v>10471</v>
      </c>
      <c r="C15" s="234">
        <v>6639</v>
      </c>
      <c r="D15" s="234">
        <v>0</v>
      </c>
      <c r="E15" s="235">
        <v>8</v>
      </c>
      <c r="F15" s="235">
        <v>12</v>
      </c>
      <c r="G15" s="235">
        <v>0</v>
      </c>
      <c r="H15" s="235">
        <v>70</v>
      </c>
      <c r="I15" s="235">
        <v>603</v>
      </c>
      <c r="J15" s="235">
        <v>196</v>
      </c>
      <c r="K15" s="234">
        <v>0</v>
      </c>
      <c r="L15" s="234">
        <v>442</v>
      </c>
      <c r="M15" s="234">
        <v>356</v>
      </c>
      <c r="N15" s="230" t="s">
        <v>300</v>
      </c>
    </row>
    <row r="16" spans="1:14" s="51" customFormat="1" ht="18" customHeight="1">
      <c r="A16" s="228" t="s">
        <v>5</v>
      </c>
      <c r="B16" s="229">
        <f t="shared" si="1"/>
        <v>9910</v>
      </c>
      <c r="C16" s="234">
        <v>6757</v>
      </c>
      <c r="D16" s="234">
        <v>0</v>
      </c>
      <c r="E16" s="235">
        <v>8</v>
      </c>
      <c r="F16" s="235">
        <v>12</v>
      </c>
      <c r="G16" s="235">
        <v>0</v>
      </c>
      <c r="H16" s="235">
        <v>61</v>
      </c>
      <c r="I16" s="235">
        <v>222</v>
      </c>
      <c r="J16" s="235">
        <v>225</v>
      </c>
      <c r="K16" s="234">
        <v>0</v>
      </c>
      <c r="L16" s="234">
        <v>351</v>
      </c>
      <c r="M16" s="234">
        <v>318</v>
      </c>
      <c r="N16" s="230" t="s">
        <v>301</v>
      </c>
    </row>
    <row r="17" spans="1:14" s="51" customFormat="1" ht="18" customHeight="1">
      <c r="A17" s="228" t="s">
        <v>6</v>
      </c>
      <c r="B17" s="229">
        <f t="shared" si="1"/>
        <v>10709</v>
      </c>
      <c r="C17" s="234">
        <v>7163</v>
      </c>
      <c r="D17" s="234">
        <v>0</v>
      </c>
      <c r="E17" s="235">
        <v>9</v>
      </c>
      <c r="F17" s="235">
        <v>12</v>
      </c>
      <c r="G17" s="235">
        <v>0</v>
      </c>
      <c r="H17" s="235">
        <v>54</v>
      </c>
      <c r="I17" s="235">
        <v>561</v>
      </c>
      <c r="J17" s="235">
        <v>251</v>
      </c>
      <c r="K17" s="234">
        <v>0</v>
      </c>
      <c r="L17" s="234">
        <v>407</v>
      </c>
      <c r="M17" s="234">
        <v>329</v>
      </c>
      <c r="N17" s="230" t="s">
        <v>219</v>
      </c>
    </row>
    <row r="18" spans="1:14" s="51" customFormat="1" ht="18" customHeight="1">
      <c r="A18" s="228" t="s">
        <v>7</v>
      </c>
      <c r="B18" s="229">
        <f t="shared" si="1"/>
        <v>11072</v>
      </c>
      <c r="C18" s="234">
        <v>7094</v>
      </c>
      <c r="D18" s="234">
        <v>0</v>
      </c>
      <c r="E18" s="235">
        <v>10</v>
      </c>
      <c r="F18" s="235">
        <v>11</v>
      </c>
      <c r="G18" s="235">
        <v>0</v>
      </c>
      <c r="H18" s="235">
        <v>56</v>
      </c>
      <c r="I18" s="235">
        <v>856</v>
      </c>
      <c r="J18" s="235">
        <v>230</v>
      </c>
      <c r="K18" s="234">
        <v>0</v>
      </c>
      <c r="L18" s="234">
        <v>454</v>
      </c>
      <c r="M18" s="234">
        <v>422</v>
      </c>
      <c r="N18" s="230" t="s">
        <v>220</v>
      </c>
    </row>
    <row r="19" spans="1:14" s="51" customFormat="1" ht="18" customHeight="1">
      <c r="A19" s="228" t="s">
        <v>8</v>
      </c>
      <c r="B19" s="229">
        <f t="shared" si="1"/>
        <v>10628</v>
      </c>
      <c r="C19" s="234">
        <v>6913</v>
      </c>
      <c r="D19" s="234">
        <v>0</v>
      </c>
      <c r="E19" s="235">
        <v>9</v>
      </c>
      <c r="F19" s="235">
        <v>10</v>
      </c>
      <c r="G19" s="235">
        <v>0</v>
      </c>
      <c r="H19" s="235">
        <v>45</v>
      </c>
      <c r="I19" s="235">
        <v>1193</v>
      </c>
      <c r="J19" s="235">
        <v>191</v>
      </c>
      <c r="K19" s="234">
        <v>0</v>
      </c>
      <c r="L19" s="234">
        <v>325</v>
      </c>
      <c r="M19" s="234">
        <v>320</v>
      </c>
      <c r="N19" s="230" t="s">
        <v>221</v>
      </c>
    </row>
    <row r="20" spans="1:14" s="51" customFormat="1" ht="18" customHeight="1">
      <c r="A20" s="228" t="s">
        <v>9</v>
      </c>
      <c r="B20" s="229">
        <f t="shared" si="1"/>
        <v>12652</v>
      </c>
      <c r="C20" s="234">
        <v>7874</v>
      </c>
      <c r="D20" s="234">
        <v>0</v>
      </c>
      <c r="E20" s="235">
        <v>9</v>
      </c>
      <c r="F20" s="235">
        <v>43</v>
      </c>
      <c r="G20" s="235">
        <v>0</v>
      </c>
      <c r="H20" s="235">
        <v>63</v>
      </c>
      <c r="I20" s="235">
        <v>1713</v>
      </c>
      <c r="J20" s="235">
        <v>188</v>
      </c>
      <c r="K20" s="234">
        <v>0</v>
      </c>
      <c r="L20" s="234">
        <v>423</v>
      </c>
      <c r="M20" s="234">
        <v>386</v>
      </c>
      <c r="N20" s="230" t="s">
        <v>222</v>
      </c>
    </row>
    <row r="21" spans="1:14" s="51" customFormat="1" ht="18" customHeight="1" thickBot="1">
      <c r="A21" s="236" t="s">
        <v>10</v>
      </c>
      <c r="B21" s="237">
        <f t="shared" si="1"/>
        <v>12826</v>
      </c>
      <c r="C21" s="238">
        <v>7471</v>
      </c>
      <c r="D21" s="238">
        <v>0</v>
      </c>
      <c r="E21" s="239">
        <v>9</v>
      </c>
      <c r="F21" s="239">
        <v>43</v>
      </c>
      <c r="G21" s="239">
        <v>0</v>
      </c>
      <c r="H21" s="239">
        <v>72</v>
      </c>
      <c r="I21" s="239">
        <v>1911</v>
      </c>
      <c r="J21" s="239">
        <v>237</v>
      </c>
      <c r="K21" s="238">
        <v>0</v>
      </c>
      <c r="L21" s="238">
        <v>513</v>
      </c>
      <c r="M21" s="240">
        <v>354</v>
      </c>
      <c r="N21" s="241" t="s">
        <v>302</v>
      </c>
    </row>
    <row r="22" spans="2:14" s="45" customFormat="1" ht="9.75" customHeight="1" thickBot="1"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175"/>
    </row>
    <row r="23" spans="1:14" s="45" customFormat="1" ht="15.75" customHeight="1">
      <c r="A23" s="459" t="s">
        <v>513</v>
      </c>
      <c r="B23" s="225" t="s">
        <v>303</v>
      </c>
      <c r="C23" s="203" t="s">
        <v>304</v>
      </c>
      <c r="D23" s="225" t="s">
        <v>305</v>
      </c>
      <c r="E23" s="203" t="s">
        <v>306</v>
      </c>
      <c r="F23" s="225" t="s">
        <v>307</v>
      </c>
      <c r="G23" s="203" t="s">
        <v>308</v>
      </c>
      <c r="H23" s="225" t="s">
        <v>309</v>
      </c>
      <c r="I23" s="225" t="s">
        <v>310</v>
      </c>
      <c r="J23" s="225" t="s">
        <v>311</v>
      </c>
      <c r="K23" s="225" t="s">
        <v>312</v>
      </c>
      <c r="L23" s="225" t="s">
        <v>313</v>
      </c>
      <c r="M23" s="225" t="s">
        <v>314</v>
      </c>
      <c r="N23" s="518" t="s">
        <v>514</v>
      </c>
    </row>
    <row r="24" spans="1:14" s="45" customFormat="1" ht="15.75" customHeight="1">
      <c r="A24" s="516"/>
      <c r="B24" s="57"/>
      <c r="C24" s="32"/>
      <c r="D24" s="57"/>
      <c r="E24" s="32"/>
      <c r="F24" s="57" t="s">
        <v>315</v>
      </c>
      <c r="G24" s="32" t="s">
        <v>316</v>
      </c>
      <c r="H24" s="57" t="s">
        <v>317</v>
      </c>
      <c r="I24" s="57" t="s">
        <v>318</v>
      </c>
      <c r="J24" s="57" t="s">
        <v>319</v>
      </c>
      <c r="K24" s="57"/>
      <c r="L24" s="57" t="s">
        <v>320</v>
      </c>
      <c r="M24" s="57" t="s">
        <v>321</v>
      </c>
      <c r="N24" s="519"/>
    </row>
    <row r="25" spans="1:14" s="45" customFormat="1" ht="15.75" customHeight="1">
      <c r="A25" s="516"/>
      <c r="B25" s="57" t="s">
        <v>322</v>
      </c>
      <c r="C25" s="32"/>
      <c r="D25" s="57" t="s">
        <v>323</v>
      </c>
      <c r="E25" s="32" t="s">
        <v>324</v>
      </c>
      <c r="F25" s="57" t="s">
        <v>325</v>
      </c>
      <c r="G25" s="32" t="s">
        <v>326</v>
      </c>
      <c r="H25" s="57" t="s">
        <v>327</v>
      </c>
      <c r="I25" s="57" t="s">
        <v>328</v>
      </c>
      <c r="J25" s="57" t="s">
        <v>329</v>
      </c>
      <c r="K25" s="57"/>
      <c r="L25" s="57"/>
      <c r="M25" s="57"/>
      <c r="N25" s="519"/>
    </row>
    <row r="26" spans="1:14" s="45" customFormat="1" ht="15.75" customHeight="1">
      <c r="A26" s="516"/>
      <c r="B26" s="57" t="s">
        <v>330</v>
      </c>
      <c r="C26" s="32" t="s">
        <v>331</v>
      </c>
      <c r="D26" s="57" t="s">
        <v>332</v>
      </c>
      <c r="E26" s="32" t="s">
        <v>333</v>
      </c>
      <c r="F26" s="57" t="s">
        <v>334</v>
      </c>
      <c r="G26" s="32" t="s">
        <v>335</v>
      </c>
      <c r="H26" s="57" t="s">
        <v>336</v>
      </c>
      <c r="I26" s="57" t="s">
        <v>337</v>
      </c>
      <c r="J26" s="57" t="s">
        <v>338</v>
      </c>
      <c r="K26" s="57" t="s">
        <v>339</v>
      </c>
      <c r="L26" s="57" t="s">
        <v>340</v>
      </c>
      <c r="M26" s="57"/>
      <c r="N26" s="519"/>
    </row>
    <row r="27" spans="1:14" s="45" customFormat="1" ht="15.75" customHeight="1">
      <c r="A27" s="517"/>
      <c r="B27" s="207" t="s">
        <v>341</v>
      </c>
      <c r="C27" s="206" t="s">
        <v>342</v>
      </c>
      <c r="D27" s="207" t="s">
        <v>341</v>
      </c>
      <c r="E27" s="205" t="s">
        <v>343</v>
      </c>
      <c r="F27" s="207" t="s">
        <v>343</v>
      </c>
      <c r="G27" s="205" t="s">
        <v>344</v>
      </c>
      <c r="H27" s="207" t="s">
        <v>345</v>
      </c>
      <c r="I27" s="207" t="s">
        <v>346</v>
      </c>
      <c r="J27" s="207" t="s">
        <v>347</v>
      </c>
      <c r="K27" s="207" t="s">
        <v>345</v>
      </c>
      <c r="L27" s="207" t="s">
        <v>348</v>
      </c>
      <c r="M27" s="207" t="s">
        <v>349</v>
      </c>
      <c r="N27" s="520"/>
    </row>
    <row r="28" spans="1:14" s="51" customFormat="1" ht="18" customHeight="1">
      <c r="A28" s="228" t="s">
        <v>350</v>
      </c>
      <c r="B28" s="229">
        <v>17092</v>
      </c>
      <c r="C28" s="229">
        <v>182</v>
      </c>
      <c r="D28" s="229">
        <v>946</v>
      </c>
      <c r="E28" s="229">
        <v>360</v>
      </c>
      <c r="F28" s="229">
        <f>SUM(F30:F41)</f>
        <v>0</v>
      </c>
      <c r="G28" s="229">
        <v>105</v>
      </c>
      <c r="H28" s="229">
        <v>1463</v>
      </c>
      <c r="I28" s="229">
        <v>122</v>
      </c>
      <c r="J28" s="229">
        <v>138</v>
      </c>
      <c r="K28" s="229">
        <v>489</v>
      </c>
      <c r="L28" s="229">
        <v>982</v>
      </c>
      <c r="M28" s="229">
        <v>638</v>
      </c>
      <c r="N28" s="230" t="s">
        <v>350</v>
      </c>
    </row>
    <row r="29" spans="1:14" s="43" customFormat="1" ht="18" customHeight="1">
      <c r="A29" s="231" t="s">
        <v>351</v>
      </c>
      <c r="B29" s="232">
        <f>SUM(B30:B41)</f>
        <v>18296</v>
      </c>
      <c r="C29" s="232">
        <f aca="true" t="shared" si="2" ref="C29:M29">SUM(C30:C41)</f>
        <v>195</v>
      </c>
      <c r="D29" s="232">
        <f t="shared" si="2"/>
        <v>1007</v>
      </c>
      <c r="E29" s="232">
        <f t="shared" si="2"/>
        <v>439</v>
      </c>
      <c r="F29" s="232">
        <f t="shared" si="2"/>
        <v>0</v>
      </c>
      <c r="G29" s="232">
        <f t="shared" si="2"/>
        <v>120</v>
      </c>
      <c r="H29" s="232">
        <f t="shared" si="2"/>
        <v>1413</v>
      </c>
      <c r="I29" s="232">
        <f t="shared" si="2"/>
        <v>142</v>
      </c>
      <c r="J29" s="232">
        <f t="shared" si="2"/>
        <v>138</v>
      </c>
      <c r="K29" s="232">
        <f t="shared" si="2"/>
        <v>512</v>
      </c>
      <c r="L29" s="232">
        <f t="shared" si="2"/>
        <v>1017</v>
      </c>
      <c r="M29" s="232">
        <f t="shared" si="2"/>
        <v>547</v>
      </c>
      <c r="N29" s="233" t="s">
        <v>351</v>
      </c>
    </row>
    <row r="30" spans="1:14" s="45" customFormat="1" ht="18" customHeight="1">
      <c r="A30" s="176" t="s">
        <v>18</v>
      </c>
      <c r="B30" s="242">
        <v>1680</v>
      </c>
      <c r="C30" s="243">
        <v>23</v>
      </c>
      <c r="D30" s="243">
        <v>83</v>
      </c>
      <c r="E30" s="243">
        <v>39</v>
      </c>
      <c r="F30" s="243">
        <v>0</v>
      </c>
      <c r="G30" s="243">
        <v>11</v>
      </c>
      <c r="H30" s="243">
        <v>134</v>
      </c>
      <c r="I30" s="243">
        <v>11</v>
      </c>
      <c r="J30" s="243">
        <v>12</v>
      </c>
      <c r="K30" s="243">
        <v>51</v>
      </c>
      <c r="L30" s="243">
        <v>96</v>
      </c>
      <c r="M30" s="243">
        <v>53</v>
      </c>
      <c r="N30" s="58" t="s">
        <v>352</v>
      </c>
    </row>
    <row r="31" spans="1:14" s="45" customFormat="1" ht="18" customHeight="1">
      <c r="A31" s="176" t="s">
        <v>0</v>
      </c>
      <c r="B31" s="242">
        <v>1351</v>
      </c>
      <c r="C31" s="243">
        <v>19</v>
      </c>
      <c r="D31" s="243">
        <v>99</v>
      </c>
      <c r="E31" s="243">
        <v>48</v>
      </c>
      <c r="F31" s="243">
        <v>0</v>
      </c>
      <c r="G31" s="243">
        <v>10</v>
      </c>
      <c r="H31" s="243">
        <v>131</v>
      </c>
      <c r="I31" s="243">
        <v>10</v>
      </c>
      <c r="J31" s="243">
        <v>11</v>
      </c>
      <c r="K31" s="243">
        <v>54</v>
      </c>
      <c r="L31" s="243">
        <v>101</v>
      </c>
      <c r="M31" s="243">
        <v>47</v>
      </c>
      <c r="N31" s="58" t="s">
        <v>353</v>
      </c>
    </row>
    <row r="32" spans="1:14" s="45" customFormat="1" ht="18" customHeight="1">
      <c r="A32" s="176" t="s">
        <v>1</v>
      </c>
      <c r="B32" s="242">
        <v>1410</v>
      </c>
      <c r="C32" s="243">
        <v>16</v>
      </c>
      <c r="D32" s="243">
        <v>80</v>
      </c>
      <c r="E32" s="243">
        <v>41</v>
      </c>
      <c r="F32" s="243">
        <v>0</v>
      </c>
      <c r="G32" s="243">
        <v>9</v>
      </c>
      <c r="H32" s="243">
        <v>176</v>
      </c>
      <c r="I32" s="243">
        <v>9</v>
      </c>
      <c r="J32" s="243">
        <v>11</v>
      </c>
      <c r="K32" s="243">
        <v>48</v>
      </c>
      <c r="L32" s="243">
        <v>85</v>
      </c>
      <c r="M32" s="243">
        <v>46</v>
      </c>
      <c r="N32" s="58" t="s">
        <v>354</v>
      </c>
    </row>
    <row r="33" spans="1:14" s="45" customFormat="1" ht="18" customHeight="1">
      <c r="A33" s="176" t="s">
        <v>2</v>
      </c>
      <c r="B33" s="242">
        <v>1673</v>
      </c>
      <c r="C33" s="243">
        <v>18</v>
      </c>
      <c r="D33" s="243">
        <v>84</v>
      </c>
      <c r="E33" s="243">
        <v>40</v>
      </c>
      <c r="F33" s="243">
        <v>0</v>
      </c>
      <c r="G33" s="243">
        <v>11</v>
      </c>
      <c r="H33" s="243">
        <v>137</v>
      </c>
      <c r="I33" s="243">
        <v>11</v>
      </c>
      <c r="J33" s="243">
        <v>13</v>
      </c>
      <c r="K33" s="243">
        <v>47</v>
      </c>
      <c r="L33" s="243">
        <v>94</v>
      </c>
      <c r="M33" s="243">
        <v>52</v>
      </c>
      <c r="N33" s="58" t="s">
        <v>355</v>
      </c>
    </row>
    <row r="34" spans="1:14" s="45" customFormat="1" ht="18" customHeight="1">
      <c r="A34" s="176" t="s">
        <v>3</v>
      </c>
      <c r="B34" s="242">
        <v>1467</v>
      </c>
      <c r="C34" s="243">
        <v>15</v>
      </c>
      <c r="D34" s="243">
        <v>72</v>
      </c>
      <c r="E34" s="243">
        <v>32</v>
      </c>
      <c r="F34" s="243">
        <v>0</v>
      </c>
      <c r="G34" s="243">
        <v>9</v>
      </c>
      <c r="H34" s="243">
        <v>118</v>
      </c>
      <c r="I34" s="243">
        <v>9</v>
      </c>
      <c r="J34" s="243">
        <v>10</v>
      </c>
      <c r="K34" s="243">
        <v>33</v>
      </c>
      <c r="L34" s="243">
        <v>69</v>
      </c>
      <c r="M34" s="243">
        <v>53</v>
      </c>
      <c r="N34" s="58" t="s">
        <v>356</v>
      </c>
    </row>
    <row r="35" spans="1:14" s="45" customFormat="1" ht="18" customHeight="1">
      <c r="A35" s="176" t="s">
        <v>4</v>
      </c>
      <c r="B35" s="242">
        <v>1678</v>
      </c>
      <c r="C35" s="243">
        <v>14</v>
      </c>
      <c r="D35" s="243">
        <v>77</v>
      </c>
      <c r="E35" s="243">
        <v>32</v>
      </c>
      <c r="F35" s="243">
        <v>0</v>
      </c>
      <c r="G35" s="243">
        <v>8</v>
      </c>
      <c r="H35" s="243">
        <v>159</v>
      </c>
      <c r="I35" s="243">
        <v>11</v>
      </c>
      <c r="J35" s="243">
        <v>10</v>
      </c>
      <c r="K35" s="243">
        <v>37</v>
      </c>
      <c r="L35" s="243">
        <v>74</v>
      </c>
      <c r="M35" s="243">
        <v>45</v>
      </c>
      <c r="N35" s="58" t="s">
        <v>357</v>
      </c>
    </row>
    <row r="36" spans="1:14" s="45" customFormat="1" ht="18" customHeight="1">
      <c r="A36" s="176" t="s">
        <v>5</v>
      </c>
      <c r="B36" s="242">
        <v>1487</v>
      </c>
      <c r="C36" s="243">
        <v>13</v>
      </c>
      <c r="D36" s="243">
        <v>80</v>
      </c>
      <c r="E36" s="243">
        <v>33</v>
      </c>
      <c r="F36" s="243">
        <v>0</v>
      </c>
      <c r="G36" s="243">
        <v>8</v>
      </c>
      <c r="H36" s="243">
        <v>134</v>
      </c>
      <c r="I36" s="243">
        <v>14</v>
      </c>
      <c r="J36" s="243">
        <v>11</v>
      </c>
      <c r="K36" s="243">
        <v>40</v>
      </c>
      <c r="L36" s="243">
        <v>90</v>
      </c>
      <c r="M36" s="243">
        <v>46</v>
      </c>
      <c r="N36" s="58" t="s">
        <v>358</v>
      </c>
    </row>
    <row r="37" spans="1:14" s="45" customFormat="1" ht="18" customHeight="1">
      <c r="A37" s="176" t="s">
        <v>6</v>
      </c>
      <c r="B37" s="242">
        <v>1474</v>
      </c>
      <c r="C37" s="243">
        <v>15</v>
      </c>
      <c r="D37" s="243">
        <v>81</v>
      </c>
      <c r="E37" s="243">
        <v>36</v>
      </c>
      <c r="F37" s="243">
        <v>0</v>
      </c>
      <c r="G37" s="243">
        <v>10</v>
      </c>
      <c r="H37" s="243">
        <v>102</v>
      </c>
      <c r="I37" s="243">
        <v>16</v>
      </c>
      <c r="J37" s="243">
        <v>12</v>
      </c>
      <c r="K37" s="243">
        <v>46</v>
      </c>
      <c r="L37" s="243">
        <v>90</v>
      </c>
      <c r="M37" s="243">
        <v>41</v>
      </c>
      <c r="N37" s="58" t="s">
        <v>359</v>
      </c>
    </row>
    <row r="38" spans="1:14" s="45" customFormat="1" ht="18" customHeight="1">
      <c r="A38" s="176" t="s">
        <v>7</v>
      </c>
      <c r="B38" s="242">
        <v>1540</v>
      </c>
      <c r="C38" s="243">
        <v>15</v>
      </c>
      <c r="D38" s="243">
        <v>85</v>
      </c>
      <c r="E38" s="243">
        <v>37</v>
      </c>
      <c r="F38" s="243">
        <v>0</v>
      </c>
      <c r="G38" s="243">
        <v>11</v>
      </c>
      <c r="H38" s="243">
        <v>57</v>
      </c>
      <c r="I38" s="243">
        <v>15</v>
      </c>
      <c r="J38" s="243">
        <v>12</v>
      </c>
      <c r="K38" s="243">
        <v>42</v>
      </c>
      <c r="L38" s="243">
        <v>85</v>
      </c>
      <c r="M38" s="243">
        <v>40</v>
      </c>
      <c r="N38" s="58" t="s">
        <v>360</v>
      </c>
    </row>
    <row r="39" spans="1:14" s="45" customFormat="1" ht="18" customHeight="1">
      <c r="A39" s="176" t="s">
        <v>8</v>
      </c>
      <c r="B39" s="242">
        <v>1249</v>
      </c>
      <c r="C39" s="243">
        <v>13</v>
      </c>
      <c r="D39" s="243">
        <v>74</v>
      </c>
      <c r="E39" s="243">
        <v>28</v>
      </c>
      <c r="F39" s="243">
        <v>0</v>
      </c>
      <c r="G39" s="243">
        <v>11</v>
      </c>
      <c r="H39" s="243">
        <v>85</v>
      </c>
      <c r="I39" s="243">
        <v>11</v>
      </c>
      <c r="J39" s="243">
        <v>11</v>
      </c>
      <c r="K39" s="243">
        <v>34</v>
      </c>
      <c r="L39" s="243">
        <v>66</v>
      </c>
      <c r="M39" s="243">
        <v>40</v>
      </c>
      <c r="N39" s="58" t="s">
        <v>361</v>
      </c>
    </row>
    <row r="40" spans="1:14" s="45" customFormat="1" ht="18" customHeight="1">
      <c r="A40" s="176" t="s">
        <v>9</v>
      </c>
      <c r="B40" s="242">
        <v>1532</v>
      </c>
      <c r="C40" s="243">
        <v>15</v>
      </c>
      <c r="D40" s="243">
        <v>99</v>
      </c>
      <c r="E40" s="243">
        <v>32</v>
      </c>
      <c r="F40" s="243">
        <v>0</v>
      </c>
      <c r="G40" s="243">
        <v>10</v>
      </c>
      <c r="H40" s="243">
        <v>86</v>
      </c>
      <c r="I40" s="243">
        <v>11</v>
      </c>
      <c r="J40" s="243">
        <v>12</v>
      </c>
      <c r="K40" s="243">
        <v>34</v>
      </c>
      <c r="L40" s="243">
        <v>77</v>
      </c>
      <c r="M40" s="243">
        <v>45</v>
      </c>
      <c r="N40" s="58" t="s">
        <v>362</v>
      </c>
    </row>
    <row r="41" spans="1:14" s="45" customFormat="1" ht="18" customHeight="1" thickBot="1">
      <c r="A41" s="244" t="s">
        <v>10</v>
      </c>
      <c r="B41" s="245">
        <v>1755</v>
      </c>
      <c r="C41" s="246">
        <v>19</v>
      </c>
      <c r="D41" s="246">
        <v>93</v>
      </c>
      <c r="E41" s="246">
        <v>41</v>
      </c>
      <c r="F41" s="246">
        <v>0</v>
      </c>
      <c r="G41" s="246">
        <v>12</v>
      </c>
      <c r="H41" s="246">
        <v>94</v>
      </c>
      <c r="I41" s="246">
        <v>14</v>
      </c>
      <c r="J41" s="246">
        <v>13</v>
      </c>
      <c r="K41" s="246">
        <v>46</v>
      </c>
      <c r="L41" s="246">
        <v>90</v>
      </c>
      <c r="M41" s="247">
        <v>39</v>
      </c>
      <c r="N41" s="248" t="s">
        <v>302</v>
      </c>
    </row>
    <row r="42" spans="1:10" s="45" customFormat="1" ht="15" customHeight="1">
      <c r="A42" s="47" t="s">
        <v>363</v>
      </c>
      <c r="B42" s="47"/>
      <c r="C42" s="202"/>
      <c r="D42" s="202"/>
      <c r="E42" s="202"/>
      <c r="F42" s="202"/>
      <c r="G42" s="202"/>
      <c r="H42" s="249" t="s">
        <v>364</v>
      </c>
      <c r="J42" s="202"/>
    </row>
    <row r="43" spans="1:8" s="45" customFormat="1" ht="15" customHeight="1">
      <c r="A43" s="45" t="s">
        <v>365</v>
      </c>
      <c r="H43" s="45" t="s">
        <v>368</v>
      </c>
    </row>
    <row r="44" spans="1:8" s="45" customFormat="1" ht="15" customHeight="1">
      <c r="A44" s="45" t="s">
        <v>366</v>
      </c>
      <c r="H44" s="45" t="s">
        <v>367</v>
      </c>
    </row>
  </sheetData>
  <mergeCells count="5">
    <mergeCell ref="A23:A27"/>
    <mergeCell ref="N23:N27"/>
    <mergeCell ref="A1:N1"/>
    <mergeCell ref="A3:A7"/>
    <mergeCell ref="N3:N7"/>
  </mergeCells>
  <printOptions horizontalCentered="1" verticalCentered="1"/>
  <pageMargins left="0.35433070866141736" right="0.35433070866141736" top="0.23" bottom="0.14" header="0.29" footer="0.5118110236220472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zoomScaleSheetLayoutView="100" workbookViewId="0" topLeftCell="A4">
      <selection activeCell="I18" sqref="I18"/>
    </sheetView>
  </sheetViews>
  <sheetFormatPr defaultColWidth="8.88671875" defaultRowHeight="13.5"/>
  <cols>
    <col min="1" max="7" width="15.88671875" style="0" customWidth="1"/>
    <col min="8" max="8" width="16.3359375" style="0" customWidth="1"/>
    <col min="9" max="10" width="15.5546875" style="0" customWidth="1"/>
    <col min="11" max="11" width="14.21484375" style="0" customWidth="1"/>
    <col min="12" max="12" width="9.4453125" style="0" customWidth="1"/>
    <col min="13" max="13" width="19.99609375" style="0" customWidth="1"/>
    <col min="14" max="14" width="21.5546875" style="0" customWidth="1"/>
    <col min="15" max="16" width="21.77734375" style="0" customWidth="1"/>
    <col min="17" max="17" width="19.88671875" style="0" customWidth="1"/>
    <col min="18" max="20" width="21.77734375" style="0" customWidth="1"/>
  </cols>
  <sheetData>
    <row r="1" spans="1:8" s="267" customFormat="1" ht="30.75" customHeight="1">
      <c r="A1" s="513" t="s">
        <v>439</v>
      </c>
      <c r="B1" s="513"/>
      <c r="C1" s="513"/>
      <c r="D1" s="513"/>
      <c r="E1" s="513"/>
      <c r="F1" s="513"/>
      <c r="G1" s="513"/>
      <c r="H1" s="513"/>
    </row>
    <row r="2" spans="1:8" s="45" customFormat="1" ht="18" customHeight="1" thickBot="1">
      <c r="A2" s="251" t="s">
        <v>475</v>
      </c>
      <c r="H2" s="252" t="s">
        <v>476</v>
      </c>
    </row>
    <row r="3" spans="1:8" s="15" customFormat="1" ht="15" customHeight="1">
      <c r="A3" s="495" t="s">
        <v>477</v>
      </c>
      <c r="B3" s="525" t="s">
        <v>478</v>
      </c>
      <c r="C3" s="495"/>
      <c r="D3" s="526" t="s">
        <v>479</v>
      </c>
      <c r="E3" s="495"/>
      <c r="F3" s="526" t="s">
        <v>480</v>
      </c>
      <c r="G3" s="495"/>
      <c r="H3" s="474" t="s">
        <v>481</v>
      </c>
    </row>
    <row r="4" spans="1:8" s="45" customFormat="1" ht="15" customHeight="1">
      <c r="A4" s="496"/>
      <c r="B4" s="522" t="s">
        <v>482</v>
      </c>
      <c r="C4" s="523"/>
      <c r="D4" s="524" t="s">
        <v>483</v>
      </c>
      <c r="E4" s="523"/>
      <c r="F4" s="524" t="s">
        <v>484</v>
      </c>
      <c r="G4" s="523"/>
      <c r="H4" s="475"/>
    </row>
    <row r="5" spans="1:8" s="15" customFormat="1" ht="15.75" customHeight="1">
      <c r="A5" s="496"/>
      <c r="B5" s="215" t="s">
        <v>485</v>
      </c>
      <c r="C5" s="262" t="s">
        <v>486</v>
      </c>
      <c r="D5" s="213" t="s">
        <v>485</v>
      </c>
      <c r="E5" s="263" t="s">
        <v>487</v>
      </c>
      <c r="F5" s="213" t="s">
        <v>488</v>
      </c>
      <c r="G5" s="263" t="s">
        <v>489</v>
      </c>
      <c r="H5" s="475"/>
    </row>
    <row r="6" spans="1:8" s="45" customFormat="1" ht="15" customHeight="1">
      <c r="A6" s="497"/>
      <c r="B6" s="253" t="s">
        <v>490</v>
      </c>
      <c r="C6" s="207" t="s">
        <v>491</v>
      </c>
      <c r="D6" s="207" t="s">
        <v>490</v>
      </c>
      <c r="E6" s="207" t="s">
        <v>491</v>
      </c>
      <c r="F6" s="207" t="s">
        <v>490</v>
      </c>
      <c r="G6" s="207" t="s">
        <v>491</v>
      </c>
      <c r="H6" s="476"/>
    </row>
    <row r="7" spans="1:8" s="15" customFormat="1" ht="15" customHeight="1">
      <c r="A7" s="34" t="s">
        <v>125</v>
      </c>
      <c r="B7" s="254" t="s">
        <v>12</v>
      </c>
      <c r="C7" s="254" t="s">
        <v>12</v>
      </c>
      <c r="D7" s="254">
        <v>35</v>
      </c>
      <c r="E7" s="254">
        <v>25042</v>
      </c>
      <c r="F7" s="254">
        <v>8</v>
      </c>
      <c r="G7" s="254">
        <v>25331</v>
      </c>
      <c r="H7" s="214" t="s">
        <v>125</v>
      </c>
    </row>
    <row r="8" spans="1:8" s="15" customFormat="1" ht="15" customHeight="1">
      <c r="A8" s="34" t="s">
        <v>126</v>
      </c>
      <c r="B8" s="254" t="s">
        <v>12</v>
      </c>
      <c r="C8" s="254" t="s">
        <v>12</v>
      </c>
      <c r="D8" s="254">
        <v>19</v>
      </c>
      <c r="E8" s="254">
        <v>6300</v>
      </c>
      <c r="F8" s="254" t="s">
        <v>12</v>
      </c>
      <c r="G8" s="254" t="s">
        <v>12</v>
      </c>
      <c r="H8" s="140" t="s">
        <v>126</v>
      </c>
    </row>
    <row r="9" spans="1:8" s="15" customFormat="1" ht="15" customHeight="1">
      <c r="A9" s="34" t="s">
        <v>127</v>
      </c>
      <c r="B9" s="254" t="s">
        <v>12</v>
      </c>
      <c r="C9" s="254" t="s">
        <v>12</v>
      </c>
      <c r="D9" s="254">
        <v>36</v>
      </c>
      <c r="E9" s="254">
        <v>27333</v>
      </c>
      <c r="F9" s="254">
        <v>10</v>
      </c>
      <c r="G9" s="254">
        <v>28117</v>
      </c>
      <c r="H9" s="140" t="s">
        <v>127</v>
      </c>
    </row>
    <row r="10" spans="1:8" s="15" customFormat="1" ht="15" customHeight="1">
      <c r="A10" s="34" t="s">
        <v>128</v>
      </c>
      <c r="B10" s="254" t="s">
        <v>12</v>
      </c>
      <c r="C10" s="254" t="s">
        <v>12</v>
      </c>
      <c r="D10" s="254">
        <v>18</v>
      </c>
      <c r="E10" s="254">
        <v>6210</v>
      </c>
      <c r="F10" s="254">
        <v>1</v>
      </c>
      <c r="G10" s="254" t="s">
        <v>12</v>
      </c>
      <c r="H10" s="140" t="s">
        <v>128</v>
      </c>
    </row>
    <row r="11" spans="1:8" s="15" customFormat="1" ht="15" customHeight="1">
      <c r="A11" s="34" t="s">
        <v>129</v>
      </c>
      <c r="B11" s="255" t="s">
        <v>12</v>
      </c>
      <c r="C11" s="255" t="s">
        <v>12</v>
      </c>
      <c r="D11" s="254">
        <v>38</v>
      </c>
      <c r="E11" s="254">
        <v>31873</v>
      </c>
      <c r="F11" s="254">
        <v>14</v>
      </c>
      <c r="G11" s="254">
        <v>41565</v>
      </c>
      <c r="H11" s="140" t="s">
        <v>129</v>
      </c>
    </row>
    <row r="12" spans="1:8" s="15" customFormat="1" ht="15" customHeight="1">
      <c r="A12" s="34" t="s">
        <v>130</v>
      </c>
      <c r="B12" s="255" t="s">
        <v>12</v>
      </c>
      <c r="C12" s="255" t="s">
        <v>12</v>
      </c>
      <c r="D12" s="254">
        <v>18</v>
      </c>
      <c r="E12" s="254">
        <v>6760</v>
      </c>
      <c r="F12" s="254">
        <v>1</v>
      </c>
      <c r="G12" s="254">
        <v>1219</v>
      </c>
      <c r="H12" s="140" t="s">
        <v>130</v>
      </c>
    </row>
    <row r="13" spans="1:8" s="15" customFormat="1" ht="15" customHeight="1">
      <c r="A13" s="34" t="s">
        <v>131</v>
      </c>
      <c r="B13" s="255" t="s">
        <v>12</v>
      </c>
      <c r="C13" s="255" t="s">
        <v>12</v>
      </c>
      <c r="D13" s="254">
        <v>39</v>
      </c>
      <c r="E13" s="254">
        <v>34223</v>
      </c>
      <c r="F13" s="254">
        <v>16</v>
      </c>
      <c r="G13" s="254">
        <v>40690</v>
      </c>
      <c r="H13" s="140" t="s">
        <v>131</v>
      </c>
    </row>
    <row r="14" spans="1:8" s="15" customFormat="1" ht="15" customHeight="1">
      <c r="A14" s="34" t="s">
        <v>132</v>
      </c>
      <c r="B14" s="255" t="s">
        <v>12</v>
      </c>
      <c r="C14" s="255" t="s">
        <v>12</v>
      </c>
      <c r="D14" s="254">
        <v>20</v>
      </c>
      <c r="E14" s="254">
        <v>7175</v>
      </c>
      <c r="F14" s="254">
        <v>2</v>
      </c>
      <c r="G14" s="254">
        <v>1819</v>
      </c>
      <c r="H14" s="140" t="s">
        <v>132</v>
      </c>
    </row>
    <row r="15" spans="1:8" s="21" customFormat="1" ht="15" customHeight="1">
      <c r="A15" s="256" t="s">
        <v>133</v>
      </c>
      <c r="B15" s="20" t="s">
        <v>11</v>
      </c>
      <c r="C15" s="20" t="s">
        <v>11</v>
      </c>
      <c r="D15" s="19">
        <v>42</v>
      </c>
      <c r="E15" s="19">
        <v>34578</v>
      </c>
      <c r="F15" s="19">
        <v>18</v>
      </c>
      <c r="G15" s="19">
        <v>40927</v>
      </c>
      <c r="H15" s="257" t="s">
        <v>133</v>
      </c>
    </row>
    <row r="16" spans="1:8" s="21" customFormat="1" ht="15" customHeight="1">
      <c r="A16" s="256" t="s">
        <v>134</v>
      </c>
      <c r="B16" s="20" t="s">
        <v>11</v>
      </c>
      <c r="C16" s="20" t="s">
        <v>11</v>
      </c>
      <c r="D16" s="19">
        <v>21</v>
      </c>
      <c r="E16" s="19">
        <v>7270</v>
      </c>
      <c r="F16" s="19">
        <v>2</v>
      </c>
      <c r="G16" s="19">
        <v>2310</v>
      </c>
      <c r="H16" s="257" t="s">
        <v>134</v>
      </c>
    </row>
    <row r="17" spans="1:8" s="10" customFormat="1" ht="15" customHeight="1">
      <c r="A17" s="258" t="s">
        <v>24</v>
      </c>
      <c r="B17" s="13" t="s">
        <v>11</v>
      </c>
      <c r="C17" s="13" t="s">
        <v>11</v>
      </c>
      <c r="D17" s="5">
        <v>70</v>
      </c>
      <c r="E17" s="5">
        <f>SUM(E18:E29)</f>
        <v>45272.652</v>
      </c>
      <c r="F17" s="5">
        <v>21</v>
      </c>
      <c r="G17" s="5">
        <f>SUM(G18:G29)</f>
        <v>51973</v>
      </c>
      <c r="H17" s="14" t="s">
        <v>24</v>
      </c>
    </row>
    <row r="18" spans="1:8" s="126" customFormat="1" ht="15" customHeight="1">
      <c r="A18" s="259" t="s">
        <v>18</v>
      </c>
      <c r="B18" s="20" t="s">
        <v>11</v>
      </c>
      <c r="C18" s="20" t="s">
        <v>11</v>
      </c>
      <c r="D18" s="125">
        <v>64</v>
      </c>
      <c r="E18" s="125">
        <f>5934307/1000</f>
        <v>5934.307</v>
      </c>
      <c r="F18" s="171">
        <v>21</v>
      </c>
      <c r="G18" s="125">
        <v>4483</v>
      </c>
      <c r="H18" s="128" t="s">
        <v>116</v>
      </c>
    </row>
    <row r="19" spans="1:8" s="126" customFormat="1" ht="15" customHeight="1">
      <c r="A19" s="259" t="s">
        <v>0</v>
      </c>
      <c r="B19" s="20" t="s">
        <v>11</v>
      </c>
      <c r="C19" s="20" t="s">
        <v>11</v>
      </c>
      <c r="D19" s="125">
        <v>65</v>
      </c>
      <c r="E19" s="125">
        <v>5717</v>
      </c>
      <c r="F19" s="171">
        <v>21</v>
      </c>
      <c r="G19" s="125">
        <v>4148</v>
      </c>
      <c r="H19" s="128" t="s">
        <v>117</v>
      </c>
    </row>
    <row r="20" spans="1:8" s="126" customFormat="1" ht="15" customHeight="1">
      <c r="A20" s="259" t="s">
        <v>1</v>
      </c>
      <c r="B20" s="20" t="s">
        <v>11</v>
      </c>
      <c r="C20" s="20" t="s">
        <v>11</v>
      </c>
      <c r="D20" s="125">
        <v>65</v>
      </c>
      <c r="E20" s="125">
        <f>5452521/1000</f>
        <v>5452.521</v>
      </c>
      <c r="F20" s="171">
        <v>21</v>
      </c>
      <c r="G20" s="125">
        <v>4308</v>
      </c>
      <c r="H20" s="128" t="s">
        <v>118</v>
      </c>
    </row>
    <row r="21" spans="1:8" s="126" customFormat="1" ht="15" customHeight="1">
      <c r="A21" s="259" t="s">
        <v>2</v>
      </c>
      <c r="B21" s="20" t="s">
        <v>11</v>
      </c>
      <c r="C21" s="20" t="s">
        <v>11</v>
      </c>
      <c r="D21" s="125">
        <v>66</v>
      </c>
      <c r="E21" s="125">
        <v>4080</v>
      </c>
      <c r="F21" s="171">
        <v>21</v>
      </c>
      <c r="G21" s="125">
        <v>4098</v>
      </c>
      <c r="H21" s="128" t="s">
        <v>119</v>
      </c>
    </row>
    <row r="22" spans="1:8" s="126" customFormat="1" ht="15" customHeight="1">
      <c r="A22" s="259" t="s">
        <v>3</v>
      </c>
      <c r="B22" s="20" t="s">
        <v>11</v>
      </c>
      <c r="C22" s="20" t="s">
        <v>11</v>
      </c>
      <c r="D22" s="125">
        <v>66</v>
      </c>
      <c r="E22" s="125">
        <f>2400065/1000</f>
        <v>2400.065</v>
      </c>
      <c r="F22" s="171">
        <v>21</v>
      </c>
      <c r="G22" s="125">
        <v>3866</v>
      </c>
      <c r="H22" s="128" t="s">
        <v>120</v>
      </c>
    </row>
    <row r="23" spans="1:8" s="126" customFormat="1" ht="15" customHeight="1">
      <c r="A23" s="259" t="s">
        <v>4</v>
      </c>
      <c r="B23" s="20" t="s">
        <v>11</v>
      </c>
      <c r="C23" s="20" t="s">
        <v>11</v>
      </c>
      <c r="D23" s="125">
        <v>66</v>
      </c>
      <c r="E23" s="125">
        <f>2057656/1000</f>
        <v>2057.656</v>
      </c>
      <c r="F23" s="171">
        <v>21</v>
      </c>
      <c r="G23" s="125">
        <v>3818</v>
      </c>
      <c r="H23" s="128" t="s">
        <v>13</v>
      </c>
    </row>
    <row r="24" spans="1:8" s="126" customFormat="1" ht="15" customHeight="1">
      <c r="A24" s="259" t="s">
        <v>5</v>
      </c>
      <c r="B24" s="20" t="s">
        <v>11</v>
      </c>
      <c r="C24" s="20" t="s">
        <v>11</v>
      </c>
      <c r="D24" s="125">
        <v>68</v>
      </c>
      <c r="E24" s="125">
        <v>2058</v>
      </c>
      <c r="F24" s="171">
        <v>21</v>
      </c>
      <c r="G24" s="125">
        <v>4479</v>
      </c>
      <c r="H24" s="128" t="s">
        <v>14</v>
      </c>
    </row>
    <row r="25" spans="1:8" s="126" customFormat="1" ht="15" customHeight="1">
      <c r="A25" s="259" t="s">
        <v>6</v>
      </c>
      <c r="B25" s="20" t="s">
        <v>11</v>
      </c>
      <c r="C25" s="20" t="s">
        <v>11</v>
      </c>
      <c r="D25" s="125">
        <v>68</v>
      </c>
      <c r="E25" s="125">
        <f>1705406/1000</f>
        <v>1705.406</v>
      </c>
      <c r="F25" s="171">
        <v>21</v>
      </c>
      <c r="G25" s="125">
        <v>4807</v>
      </c>
      <c r="H25" s="128" t="s">
        <v>121</v>
      </c>
    </row>
    <row r="26" spans="1:8" s="126" customFormat="1" ht="15" customHeight="1">
      <c r="A26" s="259" t="s">
        <v>7</v>
      </c>
      <c r="B26" s="20" t="s">
        <v>11</v>
      </c>
      <c r="C26" s="20" t="s">
        <v>11</v>
      </c>
      <c r="D26" s="125">
        <v>68</v>
      </c>
      <c r="E26" s="125">
        <f>2672110/1000</f>
        <v>2672.11</v>
      </c>
      <c r="F26" s="171">
        <v>21</v>
      </c>
      <c r="G26" s="125">
        <v>4313</v>
      </c>
      <c r="H26" s="128" t="s">
        <v>15</v>
      </c>
    </row>
    <row r="27" spans="1:8" s="126" customFormat="1" ht="15" customHeight="1">
      <c r="A27" s="259" t="s">
        <v>8</v>
      </c>
      <c r="B27" s="20" t="s">
        <v>11</v>
      </c>
      <c r="C27" s="20" t="s">
        <v>11</v>
      </c>
      <c r="D27" s="125">
        <v>69</v>
      </c>
      <c r="E27" s="125">
        <f>2997507/1000</f>
        <v>2997.507</v>
      </c>
      <c r="F27" s="171">
        <v>21</v>
      </c>
      <c r="G27" s="125">
        <v>4430</v>
      </c>
      <c r="H27" s="129" t="s">
        <v>122</v>
      </c>
    </row>
    <row r="28" spans="1:8" s="126" customFormat="1" ht="15" customHeight="1">
      <c r="A28" s="259" t="s">
        <v>9</v>
      </c>
      <c r="B28" s="20" t="s">
        <v>11</v>
      </c>
      <c r="C28" s="20" t="s">
        <v>11</v>
      </c>
      <c r="D28" s="127">
        <v>69</v>
      </c>
      <c r="E28" s="125">
        <f>4089852/1000</f>
        <v>4089.852</v>
      </c>
      <c r="F28" s="171">
        <v>21</v>
      </c>
      <c r="G28" s="127">
        <v>4567</v>
      </c>
      <c r="H28" s="129" t="s">
        <v>123</v>
      </c>
    </row>
    <row r="29" spans="1:8" s="126" customFormat="1" ht="15" customHeight="1" thickBot="1">
      <c r="A29" s="260" t="s">
        <v>10</v>
      </c>
      <c r="B29" s="601" t="s">
        <v>11</v>
      </c>
      <c r="C29" s="86" t="s">
        <v>11</v>
      </c>
      <c r="D29" s="130">
        <v>70</v>
      </c>
      <c r="E29" s="130">
        <f>6108228/1000</f>
        <v>6108.228</v>
      </c>
      <c r="F29" s="172">
        <v>21</v>
      </c>
      <c r="G29" s="130">
        <v>4656</v>
      </c>
      <c r="H29" s="131" t="s">
        <v>124</v>
      </c>
    </row>
    <row r="30" spans="1:8" s="126" customFormat="1" ht="13.5">
      <c r="A30" s="126" t="s">
        <v>492</v>
      </c>
      <c r="D30" s="210"/>
      <c r="E30" s="460" t="s">
        <v>493</v>
      </c>
      <c r="F30" s="460"/>
      <c r="G30" s="460"/>
      <c r="H30" s="460"/>
    </row>
    <row r="31" spans="1:8" s="126" customFormat="1" ht="13.5">
      <c r="A31" s="440" t="s">
        <v>494</v>
      </c>
      <c r="E31" s="461" t="s">
        <v>495</v>
      </c>
      <c r="F31" s="461"/>
      <c r="G31" s="461"/>
      <c r="H31" s="461"/>
    </row>
    <row r="32" s="126" customFormat="1" ht="13.5">
      <c r="A32" s="440" t="s">
        <v>496</v>
      </c>
    </row>
    <row r="33" s="45" customFormat="1" ht="18" customHeight="1"/>
    <row r="34" s="45" customFormat="1" ht="24.75" customHeight="1"/>
    <row r="35" s="12" customFormat="1" ht="24.75" customHeight="1"/>
    <row r="36" s="12" customFormat="1" ht="24.75" customHeight="1"/>
    <row r="37" s="12" customFormat="1" ht="24.75" customHeight="1"/>
    <row r="38" s="12" customFormat="1" ht="24.75" customHeight="1"/>
  </sheetData>
  <mergeCells count="11">
    <mergeCell ref="A1:H1"/>
    <mergeCell ref="B3:C3"/>
    <mergeCell ref="D3:E3"/>
    <mergeCell ref="F3:G3"/>
    <mergeCell ref="A3:A6"/>
    <mergeCell ref="H3:H6"/>
    <mergeCell ref="E30:H30"/>
    <mergeCell ref="E31:H31"/>
    <mergeCell ref="B4:C4"/>
    <mergeCell ref="D4:E4"/>
    <mergeCell ref="F4:G4"/>
  </mergeCells>
  <printOptions/>
  <pageMargins left="0.48" right="0.39" top="1" bottom="0.72" header="0.5" footer="0.5"/>
  <pageSetup horizontalDpi="300" verticalDpi="300" orientation="landscape" pageOrder="overThenDown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4">
      <selection activeCell="H17" sqref="H17"/>
    </sheetView>
  </sheetViews>
  <sheetFormatPr defaultColWidth="8.88671875" defaultRowHeight="13.5"/>
  <cols>
    <col min="1" max="1" width="14.10546875" style="6" customWidth="1"/>
    <col min="2" max="2" width="12.10546875" style="6" customWidth="1"/>
    <col min="3" max="4" width="11.77734375" style="6" customWidth="1"/>
    <col min="5" max="6" width="12.10546875" style="6" customWidth="1"/>
    <col min="7" max="7" width="12.77734375" style="6" customWidth="1"/>
    <col min="8" max="8" width="11.77734375" style="6" customWidth="1"/>
    <col min="9" max="9" width="14.3359375" style="6" customWidth="1"/>
    <col min="10" max="16384" width="10.77734375" style="6" customWidth="1"/>
  </cols>
  <sheetData>
    <row r="1" spans="1:9" s="267" customFormat="1" ht="30" customHeight="1">
      <c r="A1" s="527" t="s">
        <v>369</v>
      </c>
      <c r="B1" s="527"/>
      <c r="C1" s="527"/>
      <c r="D1" s="527"/>
      <c r="E1" s="527"/>
      <c r="F1" s="527"/>
      <c r="G1" s="527"/>
      <c r="H1" s="527"/>
      <c r="I1" s="527"/>
    </row>
    <row r="2" spans="1:9" s="45" customFormat="1" ht="18" customHeight="1" thickBot="1">
      <c r="A2" s="249" t="s">
        <v>370</v>
      </c>
      <c r="B2" s="132"/>
      <c r="C2" s="132"/>
      <c r="D2" s="132"/>
      <c r="E2" s="132"/>
      <c r="F2" s="132"/>
      <c r="G2" s="132"/>
      <c r="H2" s="132"/>
      <c r="I2" s="49" t="s">
        <v>371</v>
      </c>
    </row>
    <row r="3" spans="1:9" s="15" customFormat="1" ht="24.75" customHeight="1">
      <c r="A3" s="528" t="s">
        <v>372</v>
      </c>
      <c r="B3" s="268" t="s">
        <v>373</v>
      </c>
      <c r="C3" s="269" t="s">
        <v>374</v>
      </c>
      <c r="D3" s="270" t="s">
        <v>375</v>
      </c>
      <c r="E3" s="212" t="s">
        <v>376</v>
      </c>
      <c r="F3" s="268" t="s">
        <v>377</v>
      </c>
      <c r="G3" s="212" t="s">
        <v>378</v>
      </c>
      <c r="H3" s="268" t="s">
        <v>379</v>
      </c>
      <c r="I3" s="531" t="s">
        <v>73</v>
      </c>
    </row>
    <row r="4" spans="1:9" s="15" customFormat="1" ht="24.75" customHeight="1">
      <c r="A4" s="529"/>
      <c r="B4" s="271" t="s">
        <v>380</v>
      </c>
      <c r="C4" s="162"/>
      <c r="D4" s="216"/>
      <c r="E4" s="162" t="s">
        <v>381</v>
      </c>
      <c r="F4" s="216"/>
      <c r="G4" s="217" t="s">
        <v>382</v>
      </c>
      <c r="H4" s="216"/>
      <c r="I4" s="532"/>
    </row>
    <row r="5" spans="1:9" s="45" customFormat="1" ht="24.75" customHeight="1">
      <c r="A5" s="529"/>
      <c r="B5" s="265" t="s">
        <v>383</v>
      </c>
      <c r="C5" s="204" t="s">
        <v>384</v>
      </c>
      <c r="D5" s="57" t="s">
        <v>385</v>
      </c>
      <c r="E5" s="32" t="s">
        <v>385</v>
      </c>
      <c r="F5" s="57" t="s">
        <v>386</v>
      </c>
      <c r="G5" s="32" t="s">
        <v>387</v>
      </c>
      <c r="H5" s="57" t="s">
        <v>388</v>
      </c>
      <c r="I5" s="532"/>
    </row>
    <row r="6" spans="1:9" s="45" customFormat="1" ht="24.75" customHeight="1">
      <c r="A6" s="530"/>
      <c r="B6" s="207" t="s">
        <v>389</v>
      </c>
      <c r="C6" s="205" t="s">
        <v>390</v>
      </c>
      <c r="D6" s="207" t="s">
        <v>391</v>
      </c>
      <c r="E6" s="205" t="s">
        <v>392</v>
      </c>
      <c r="F6" s="207" t="s">
        <v>393</v>
      </c>
      <c r="G6" s="205" t="s">
        <v>394</v>
      </c>
      <c r="H6" s="207" t="s">
        <v>395</v>
      </c>
      <c r="I6" s="533"/>
    </row>
    <row r="7" spans="1:9" s="15" customFormat="1" ht="24.75" customHeight="1">
      <c r="A7" s="272" t="s">
        <v>125</v>
      </c>
      <c r="B7" s="273">
        <v>279087</v>
      </c>
      <c r="C7" s="274">
        <v>279087</v>
      </c>
      <c r="D7" s="275">
        <f>C7/B7*100</f>
        <v>100</v>
      </c>
      <c r="E7" s="274">
        <v>233500</v>
      </c>
      <c r="F7" s="274">
        <v>93441</v>
      </c>
      <c r="G7" s="274">
        <v>335</v>
      </c>
      <c r="H7" s="274">
        <v>41724</v>
      </c>
      <c r="I7" s="276" t="s">
        <v>125</v>
      </c>
    </row>
    <row r="8" spans="1:11" s="181" customFormat="1" ht="24.75" customHeight="1">
      <c r="A8" s="272" t="s">
        <v>126</v>
      </c>
      <c r="B8" s="277">
        <v>100395</v>
      </c>
      <c r="C8" s="277">
        <v>100367</v>
      </c>
      <c r="D8" s="275">
        <v>99.9</v>
      </c>
      <c r="E8" s="277">
        <v>67770</v>
      </c>
      <c r="F8" s="278">
        <v>28150</v>
      </c>
      <c r="G8" s="279">
        <v>280</v>
      </c>
      <c r="H8" s="280">
        <v>33137</v>
      </c>
      <c r="I8" s="281" t="s">
        <v>126</v>
      </c>
      <c r="J8" s="277"/>
      <c r="K8" s="277"/>
    </row>
    <row r="9" spans="1:9" s="8" customFormat="1" ht="24.75" customHeight="1">
      <c r="A9" s="272" t="s">
        <v>127</v>
      </c>
      <c r="B9" s="273">
        <v>285097</v>
      </c>
      <c r="C9" s="274">
        <v>285097</v>
      </c>
      <c r="D9" s="275">
        <f>C9/B9*100</f>
        <v>100</v>
      </c>
      <c r="E9" s="274">
        <v>233500</v>
      </c>
      <c r="F9" s="274">
        <v>95208</v>
      </c>
      <c r="G9" s="274">
        <v>334</v>
      </c>
      <c r="H9" s="274">
        <v>43097</v>
      </c>
      <c r="I9" s="281" t="s">
        <v>127</v>
      </c>
    </row>
    <row r="10" spans="1:9" s="8" customFormat="1" ht="24.75" customHeight="1">
      <c r="A10" s="272" t="s">
        <v>128</v>
      </c>
      <c r="B10" s="273">
        <v>100208</v>
      </c>
      <c r="C10" s="274">
        <v>100181</v>
      </c>
      <c r="D10" s="275">
        <v>99.9</v>
      </c>
      <c r="E10" s="274">
        <v>67770</v>
      </c>
      <c r="F10" s="274">
        <v>27819</v>
      </c>
      <c r="G10" s="274">
        <v>278</v>
      </c>
      <c r="H10" s="274">
        <v>33513</v>
      </c>
      <c r="I10" s="281" t="s">
        <v>128</v>
      </c>
    </row>
    <row r="11" spans="1:9" s="8" customFormat="1" ht="24.75" customHeight="1">
      <c r="A11" s="272" t="s">
        <v>129</v>
      </c>
      <c r="B11" s="273">
        <v>290664</v>
      </c>
      <c r="C11" s="274">
        <v>290664</v>
      </c>
      <c r="D11" s="274">
        <f>C11/B11*100</f>
        <v>100</v>
      </c>
      <c r="E11" s="274">
        <v>227500</v>
      </c>
      <c r="F11" s="274">
        <v>96791</v>
      </c>
      <c r="G11" s="274">
        <v>333</v>
      </c>
      <c r="H11" s="274">
        <v>45013</v>
      </c>
      <c r="I11" s="281" t="s">
        <v>129</v>
      </c>
    </row>
    <row r="12" spans="1:9" s="8" customFormat="1" ht="24.75" customHeight="1">
      <c r="A12" s="272" t="s">
        <v>130</v>
      </c>
      <c r="B12" s="273">
        <v>100824</v>
      </c>
      <c r="C12" s="274">
        <v>100797</v>
      </c>
      <c r="D12" s="275">
        <v>99.9</v>
      </c>
      <c r="E12" s="274">
        <v>67770</v>
      </c>
      <c r="F12" s="274">
        <v>27774</v>
      </c>
      <c r="G12" s="274">
        <v>276</v>
      </c>
      <c r="H12" s="274">
        <v>34043</v>
      </c>
      <c r="I12" s="281" t="s">
        <v>130</v>
      </c>
    </row>
    <row r="13" spans="1:9" s="8" customFormat="1" ht="24.75" customHeight="1">
      <c r="A13" s="272" t="s">
        <v>131</v>
      </c>
      <c r="B13" s="273">
        <v>292908</v>
      </c>
      <c r="C13" s="274">
        <v>292908</v>
      </c>
      <c r="D13" s="274">
        <v>100</v>
      </c>
      <c r="E13" s="274">
        <v>227500</v>
      </c>
      <c r="F13" s="274">
        <v>101795</v>
      </c>
      <c r="G13" s="274">
        <v>347</v>
      </c>
      <c r="H13" s="274">
        <v>46946</v>
      </c>
      <c r="I13" s="281" t="s">
        <v>131</v>
      </c>
    </row>
    <row r="14" spans="1:9" s="8" customFormat="1" ht="24.75" customHeight="1">
      <c r="A14" s="272" t="s">
        <v>132</v>
      </c>
      <c r="B14" s="273">
        <v>102189</v>
      </c>
      <c r="C14" s="274">
        <v>102162</v>
      </c>
      <c r="D14" s="275">
        <v>99.9</v>
      </c>
      <c r="E14" s="274">
        <v>73480</v>
      </c>
      <c r="F14" s="274">
        <v>28201</v>
      </c>
      <c r="G14" s="274">
        <v>276</v>
      </c>
      <c r="H14" s="274">
        <v>34499</v>
      </c>
      <c r="I14" s="281" t="s">
        <v>132</v>
      </c>
    </row>
    <row r="15" spans="1:9" s="21" customFormat="1" ht="24.75" customHeight="1">
      <c r="A15" s="282" t="s">
        <v>133</v>
      </c>
      <c r="B15" s="18">
        <v>296990</v>
      </c>
      <c r="C15" s="283">
        <v>296990</v>
      </c>
      <c r="D15" s="283">
        <v>100</v>
      </c>
      <c r="E15" s="283">
        <v>227500</v>
      </c>
      <c r="F15" s="283">
        <v>105232</v>
      </c>
      <c r="G15" s="283">
        <v>354</v>
      </c>
      <c r="H15" s="283">
        <v>48515</v>
      </c>
      <c r="I15" s="284" t="s">
        <v>133</v>
      </c>
    </row>
    <row r="16" spans="1:9" s="23" customFormat="1" ht="24.75" customHeight="1">
      <c r="A16" s="282" t="s">
        <v>134</v>
      </c>
      <c r="B16" s="283">
        <v>102342</v>
      </c>
      <c r="C16" s="283">
        <v>102307</v>
      </c>
      <c r="D16" s="41">
        <v>99.84</v>
      </c>
      <c r="E16" s="283">
        <v>80448</v>
      </c>
      <c r="F16" s="283">
        <v>29714</v>
      </c>
      <c r="G16" s="283">
        <v>290</v>
      </c>
      <c r="H16" s="283">
        <v>34886</v>
      </c>
      <c r="I16" s="284" t="s">
        <v>134</v>
      </c>
    </row>
    <row r="17" spans="1:9" s="289" customFormat="1" ht="24.75" customHeight="1" thickBot="1">
      <c r="A17" s="285" t="s">
        <v>24</v>
      </c>
      <c r="B17" s="286">
        <v>402254</v>
      </c>
      <c r="C17" s="286">
        <v>402226</v>
      </c>
      <c r="D17" s="287">
        <v>100</v>
      </c>
      <c r="E17" s="286">
        <v>307948</v>
      </c>
      <c r="F17" s="286">
        <v>137898</v>
      </c>
      <c r="G17" s="286">
        <v>343</v>
      </c>
      <c r="H17" s="286">
        <v>84387</v>
      </c>
      <c r="I17" s="288" t="s">
        <v>24</v>
      </c>
    </row>
    <row r="18" spans="1:9" s="135" customFormat="1" ht="13.5" customHeight="1">
      <c r="A18" s="45" t="s">
        <v>181</v>
      </c>
      <c r="B18" s="134"/>
      <c r="C18" s="134"/>
      <c r="D18" s="134"/>
      <c r="E18" s="534" t="s">
        <v>21</v>
      </c>
      <c r="F18" s="534"/>
      <c r="G18" s="534"/>
      <c r="H18" s="534"/>
      <c r="I18" s="534"/>
    </row>
    <row r="19" s="46" customFormat="1" ht="12">
      <c r="A19" s="46" t="s">
        <v>135</v>
      </c>
    </row>
    <row r="20" s="266" customFormat="1" ht="13.5"/>
  </sheetData>
  <mergeCells count="4">
    <mergeCell ref="A1:I1"/>
    <mergeCell ref="A3:A6"/>
    <mergeCell ref="I3:I6"/>
    <mergeCell ref="E18:I18"/>
  </mergeCells>
  <printOptions/>
  <pageMargins left="0.75" right="0.75" top="1" bottom="1" header="0.5" footer="0.5"/>
  <pageSetup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I20"/>
  <sheetViews>
    <sheetView zoomScaleSheetLayoutView="100" workbookViewId="0" topLeftCell="A16">
      <selection activeCell="Q32" sqref="Q32"/>
    </sheetView>
  </sheetViews>
  <sheetFormatPr defaultColWidth="8.88671875" defaultRowHeight="13.5"/>
  <cols>
    <col min="1" max="1" width="9.77734375" style="6" customWidth="1"/>
    <col min="2" max="2" width="7.99609375" style="6" customWidth="1"/>
    <col min="3" max="3" width="6.3359375" style="6" customWidth="1"/>
    <col min="4" max="4" width="5.77734375" style="6" customWidth="1"/>
    <col min="5" max="5" width="6.4453125" style="6" customWidth="1"/>
    <col min="6" max="6" width="5.77734375" style="6" customWidth="1"/>
    <col min="7" max="7" width="6.77734375" style="6" customWidth="1"/>
    <col min="8" max="8" width="6.21484375" style="6" customWidth="1"/>
    <col min="9" max="9" width="6.77734375" style="6" customWidth="1"/>
    <col min="10" max="10" width="6.21484375" style="6" customWidth="1"/>
    <col min="11" max="11" width="6.77734375" style="6" customWidth="1"/>
    <col min="12" max="12" width="6.21484375" style="6" customWidth="1"/>
    <col min="13" max="14" width="6.77734375" style="6" customWidth="1"/>
    <col min="15" max="15" width="7.5546875" style="6" customWidth="1"/>
    <col min="16" max="17" width="6.77734375" style="6" customWidth="1"/>
    <col min="18" max="18" width="6.21484375" style="6" customWidth="1"/>
    <col min="19" max="20" width="6.77734375" style="6" customWidth="1"/>
    <col min="21" max="21" width="6.3359375" style="6" customWidth="1"/>
    <col min="22" max="22" width="9.77734375" style="6" customWidth="1"/>
    <col min="23" max="16384" width="10.77734375" style="6" customWidth="1"/>
  </cols>
  <sheetData>
    <row r="1" spans="1:22" s="290" customFormat="1" ht="36" customHeight="1">
      <c r="A1" s="513" t="s">
        <v>396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</row>
    <row r="2" spans="1:22" s="45" customFormat="1" ht="18" customHeight="1" thickBot="1">
      <c r="A2" s="45" t="s">
        <v>397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V2" s="175" t="s">
        <v>398</v>
      </c>
    </row>
    <row r="3" spans="1:22" s="15" customFormat="1" ht="30" customHeight="1">
      <c r="A3" s="528" t="s">
        <v>66</v>
      </c>
      <c r="B3" s="268" t="s">
        <v>67</v>
      </c>
      <c r="C3" s="464" t="s">
        <v>399</v>
      </c>
      <c r="D3" s="535"/>
      <c r="E3" s="535"/>
      <c r="F3" s="468"/>
      <c r="G3" s="464" t="s">
        <v>400</v>
      </c>
      <c r="H3" s="535"/>
      <c r="I3" s="535"/>
      <c r="J3" s="468"/>
      <c r="K3" s="464" t="s">
        <v>401</v>
      </c>
      <c r="L3" s="535"/>
      <c r="M3" s="535"/>
      <c r="N3" s="468"/>
      <c r="O3" s="464" t="s">
        <v>402</v>
      </c>
      <c r="P3" s="535"/>
      <c r="Q3" s="535"/>
      <c r="R3" s="535"/>
      <c r="S3" s="535"/>
      <c r="T3" s="535"/>
      <c r="U3" s="468"/>
      <c r="V3" s="531" t="s">
        <v>73</v>
      </c>
    </row>
    <row r="4" spans="1:22" s="15" customFormat="1" ht="30" customHeight="1">
      <c r="A4" s="529"/>
      <c r="B4" s="216"/>
      <c r="C4" s="536"/>
      <c r="D4" s="537"/>
      <c r="E4" s="537"/>
      <c r="F4" s="473"/>
      <c r="G4" s="536" t="s">
        <v>403</v>
      </c>
      <c r="H4" s="537"/>
      <c r="I4" s="537"/>
      <c r="J4" s="473"/>
      <c r="K4" s="536" t="s">
        <v>404</v>
      </c>
      <c r="L4" s="537"/>
      <c r="M4" s="537"/>
      <c r="N4" s="473"/>
      <c r="O4" s="536" t="s">
        <v>405</v>
      </c>
      <c r="P4" s="537"/>
      <c r="Q4" s="537"/>
      <c r="R4" s="537"/>
      <c r="S4" s="537"/>
      <c r="T4" s="537"/>
      <c r="U4" s="473"/>
      <c r="V4" s="532"/>
    </row>
    <row r="5" spans="1:22" s="15" customFormat="1" ht="30" customHeight="1">
      <c r="A5" s="529"/>
      <c r="B5" s="216"/>
      <c r="C5" s="162" t="s">
        <v>152</v>
      </c>
      <c r="D5" s="216" t="s">
        <v>406</v>
      </c>
      <c r="E5" s="216" t="s">
        <v>407</v>
      </c>
      <c r="F5" s="216" t="s">
        <v>408</v>
      </c>
      <c r="G5" s="162" t="s">
        <v>152</v>
      </c>
      <c r="H5" s="216" t="s">
        <v>406</v>
      </c>
      <c r="I5" s="216" t="s">
        <v>407</v>
      </c>
      <c r="J5" s="216" t="s">
        <v>408</v>
      </c>
      <c r="K5" s="162" t="s">
        <v>152</v>
      </c>
      <c r="L5" s="216" t="s">
        <v>406</v>
      </c>
      <c r="M5" s="216" t="s">
        <v>407</v>
      </c>
      <c r="N5" s="216" t="s">
        <v>408</v>
      </c>
      <c r="O5" s="162" t="s">
        <v>152</v>
      </c>
      <c r="P5" s="216" t="s">
        <v>409</v>
      </c>
      <c r="Q5" s="216" t="s">
        <v>410</v>
      </c>
      <c r="R5" s="216" t="s">
        <v>411</v>
      </c>
      <c r="S5" s="216" t="s">
        <v>412</v>
      </c>
      <c r="T5" s="216" t="s">
        <v>413</v>
      </c>
      <c r="U5" s="216" t="s">
        <v>192</v>
      </c>
      <c r="V5" s="532"/>
    </row>
    <row r="6" spans="1:22" s="15" customFormat="1" ht="30" customHeight="1">
      <c r="A6" s="529"/>
      <c r="B6" s="216"/>
      <c r="C6" s="162"/>
      <c r="D6" s="216"/>
      <c r="E6" s="216"/>
      <c r="F6" s="216"/>
      <c r="G6" s="162"/>
      <c r="H6" s="216"/>
      <c r="I6" s="216"/>
      <c r="J6" s="216"/>
      <c r="K6" s="162"/>
      <c r="L6" s="216"/>
      <c r="M6" s="216"/>
      <c r="N6" s="216"/>
      <c r="O6" s="162"/>
      <c r="P6" s="216" t="s">
        <v>414</v>
      </c>
      <c r="Q6" s="216"/>
      <c r="R6" s="216"/>
      <c r="S6" s="216" t="s">
        <v>415</v>
      </c>
      <c r="T6" s="216"/>
      <c r="U6" s="216"/>
      <c r="V6" s="532"/>
    </row>
    <row r="7" spans="1:22" s="45" customFormat="1" ht="30" customHeight="1">
      <c r="A7" s="530"/>
      <c r="B7" s="207" t="s">
        <v>156</v>
      </c>
      <c r="C7" s="205" t="s">
        <v>416</v>
      </c>
      <c r="D7" s="207" t="s">
        <v>417</v>
      </c>
      <c r="E7" s="207" t="s">
        <v>418</v>
      </c>
      <c r="F7" s="291" t="s">
        <v>419</v>
      </c>
      <c r="G7" s="205" t="s">
        <v>416</v>
      </c>
      <c r="H7" s="207" t="s">
        <v>417</v>
      </c>
      <c r="I7" s="207" t="s">
        <v>418</v>
      </c>
      <c r="J7" s="291" t="s">
        <v>419</v>
      </c>
      <c r="K7" s="205" t="s">
        <v>416</v>
      </c>
      <c r="L7" s="207" t="s">
        <v>417</v>
      </c>
      <c r="M7" s="207" t="s">
        <v>418</v>
      </c>
      <c r="N7" s="291" t="s">
        <v>419</v>
      </c>
      <c r="O7" s="205" t="s">
        <v>416</v>
      </c>
      <c r="P7" s="207" t="s">
        <v>420</v>
      </c>
      <c r="Q7" s="207" t="s">
        <v>418</v>
      </c>
      <c r="R7" s="207" t="s">
        <v>421</v>
      </c>
      <c r="S7" s="207" t="s">
        <v>420</v>
      </c>
      <c r="T7" s="207" t="s">
        <v>422</v>
      </c>
      <c r="U7" s="291" t="s">
        <v>419</v>
      </c>
      <c r="V7" s="533"/>
    </row>
    <row r="8" spans="1:22" s="15" customFormat="1" ht="30" customHeight="1">
      <c r="A8" s="137" t="s">
        <v>125</v>
      </c>
      <c r="B8" s="30">
        <f>SUM(G8,K8,O8)</f>
        <v>1324292</v>
      </c>
      <c r="C8" s="31">
        <v>106205</v>
      </c>
      <c r="D8" s="31">
        <v>24239</v>
      </c>
      <c r="E8" s="31">
        <v>76270</v>
      </c>
      <c r="F8" s="31">
        <v>5696</v>
      </c>
      <c r="G8" s="31">
        <v>106205</v>
      </c>
      <c r="H8" s="31">
        <v>24239</v>
      </c>
      <c r="I8" s="31">
        <v>76270</v>
      </c>
      <c r="J8" s="31">
        <v>5696</v>
      </c>
      <c r="K8" s="31">
        <v>295782</v>
      </c>
      <c r="L8" s="31">
        <v>3620</v>
      </c>
      <c r="M8" s="31">
        <v>243304</v>
      </c>
      <c r="N8" s="31">
        <v>48858</v>
      </c>
      <c r="O8" s="31">
        <f>SUM(P8:U8)</f>
        <v>922305</v>
      </c>
      <c r="P8" s="31">
        <v>742606</v>
      </c>
      <c r="Q8" s="450" t="s">
        <v>62</v>
      </c>
      <c r="R8" s="450" t="s">
        <v>62</v>
      </c>
      <c r="S8" s="31">
        <v>1956</v>
      </c>
      <c r="T8" s="31">
        <v>7981</v>
      </c>
      <c r="U8" s="451">
        <v>169762</v>
      </c>
      <c r="V8" s="138" t="s">
        <v>125</v>
      </c>
    </row>
    <row r="9" spans="1:22" s="15" customFormat="1" ht="30" customHeight="1">
      <c r="A9" s="137" t="s">
        <v>136</v>
      </c>
      <c r="B9" s="30">
        <v>1486193</v>
      </c>
      <c r="C9" s="452" t="s">
        <v>11</v>
      </c>
      <c r="D9" s="452" t="s">
        <v>11</v>
      </c>
      <c r="E9" s="452" t="s">
        <v>11</v>
      </c>
      <c r="F9" s="452" t="s">
        <v>11</v>
      </c>
      <c r="G9" s="31">
        <v>58028</v>
      </c>
      <c r="H9" s="31">
        <v>23378</v>
      </c>
      <c r="I9" s="31">
        <v>28187</v>
      </c>
      <c r="J9" s="31">
        <v>6463</v>
      </c>
      <c r="K9" s="31">
        <v>393251</v>
      </c>
      <c r="L9" s="31">
        <v>78970</v>
      </c>
      <c r="M9" s="31">
        <v>81612</v>
      </c>
      <c r="N9" s="31">
        <v>232669</v>
      </c>
      <c r="O9" s="31">
        <f>SUM(P9:U9)</f>
        <v>1034914</v>
      </c>
      <c r="P9" s="31">
        <v>649664</v>
      </c>
      <c r="Q9" s="450" t="s">
        <v>62</v>
      </c>
      <c r="R9" s="450" t="s">
        <v>62</v>
      </c>
      <c r="S9" s="450" t="s">
        <v>62</v>
      </c>
      <c r="T9" s="31">
        <v>184986</v>
      </c>
      <c r="U9" s="451">
        <v>200264</v>
      </c>
      <c r="V9" s="139" t="s">
        <v>136</v>
      </c>
    </row>
    <row r="10" spans="1:22" s="8" customFormat="1" ht="30" customHeight="1">
      <c r="A10" s="137" t="s">
        <v>127</v>
      </c>
      <c r="B10" s="30">
        <f>SUM(G10,K10,O10)</f>
        <v>1069117</v>
      </c>
      <c r="C10" s="31">
        <v>110105</v>
      </c>
      <c r="D10" s="31">
        <v>24239</v>
      </c>
      <c r="E10" s="31">
        <v>80170</v>
      </c>
      <c r="F10" s="31">
        <v>5696</v>
      </c>
      <c r="G10" s="31">
        <v>110105</v>
      </c>
      <c r="H10" s="31">
        <v>24239</v>
      </c>
      <c r="I10" s="31">
        <v>80170</v>
      </c>
      <c r="J10" s="31">
        <v>5696</v>
      </c>
      <c r="K10" s="31">
        <v>299541</v>
      </c>
      <c r="L10" s="31">
        <v>3620</v>
      </c>
      <c r="M10" s="31">
        <v>243334</v>
      </c>
      <c r="N10" s="31">
        <v>52587</v>
      </c>
      <c r="O10" s="31">
        <f>SUM(P10:U10)</f>
        <v>659471</v>
      </c>
      <c r="P10" s="31">
        <v>450376</v>
      </c>
      <c r="Q10" s="31">
        <v>480</v>
      </c>
      <c r="R10" s="450" t="s">
        <v>62</v>
      </c>
      <c r="S10" s="31">
        <v>1956</v>
      </c>
      <c r="T10" s="31">
        <v>7981</v>
      </c>
      <c r="U10" s="451">
        <v>198678</v>
      </c>
      <c r="V10" s="139" t="s">
        <v>127</v>
      </c>
    </row>
    <row r="11" spans="1:22" s="8" customFormat="1" ht="30" customHeight="1">
      <c r="A11" s="137" t="s">
        <v>137</v>
      </c>
      <c r="B11" s="30">
        <v>1487405</v>
      </c>
      <c r="C11" s="452" t="s">
        <v>11</v>
      </c>
      <c r="D11" s="452" t="s">
        <v>11</v>
      </c>
      <c r="E11" s="452" t="s">
        <v>11</v>
      </c>
      <c r="F11" s="452" t="s">
        <v>11</v>
      </c>
      <c r="G11" s="31">
        <v>58028</v>
      </c>
      <c r="H11" s="31">
        <v>23378</v>
      </c>
      <c r="I11" s="31">
        <v>28187</v>
      </c>
      <c r="J11" s="31">
        <v>6463</v>
      </c>
      <c r="K11" s="31">
        <v>393251</v>
      </c>
      <c r="L11" s="31">
        <v>70878</v>
      </c>
      <c r="M11" s="31">
        <v>81612</v>
      </c>
      <c r="N11" s="31">
        <v>240761</v>
      </c>
      <c r="O11" s="31">
        <v>1036126</v>
      </c>
      <c r="P11" s="31">
        <v>623639</v>
      </c>
      <c r="Q11" s="452" t="s">
        <v>11</v>
      </c>
      <c r="R11" s="450" t="s">
        <v>62</v>
      </c>
      <c r="S11" s="450" t="s">
        <v>62</v>
      </c>
      <c r="T11" s="31">
        <v>200037</v>
      </c>
      <c r="U11" s="451">
        <v>212450</v>
      </c>
      <c r="V11" s="139" t="s">
        <v>137</v>
      </c>
    </row>
    <row r="12" spans="1:22" s="8" customFormat="1" ht="30" customHeight="1">
      <c r="A12" s="137" t="s">
        <v>129</v>
      </c>
      <c r="B12" s="30">
        <f>SUM(G12,K12,O12)</f>
        <v>1094216</v>
      </c>
      <c r="C12" s="31">
        <f>SUM(D12:F12)</f>
        <v>110805</v>
      </c>
      <c r="D12" s="31">
        <v>23130</v>
      </c>
      <c r="E12" s="31">
        <v>81945</v>
      </c>
      <c r="F12" s="31">
        <v>5730</v>
      </c>
      <c r="G12" s="31">
        <f>SUM(H12:J12)</f>
        <v>110805</v>
      </c>
      <c r="H12" s="31">
        <v>23130</v>
      </c>
      <c r="I12" s="31">
        <v>81945</v>
      </c>
      <c r="J12" s="31">
        <v>5730</v>
      </c>
      <c r="K12" s="31">
        <v>306540</v>
      </c>
      <c r="L12" s="31" t="s">
        <v>11</v>
      </c>
      <c r="M12" s="31">
        <v>232377</v>
      </c>
      <c r="N12" s="31">
        <v>74163</v>
      </c>
      <c r="O12" s="31">
        <f>SUM(P12:U12)</f>
        <v>676871</v>
      </c>
      <c r="P12" s="31">
        <v>431473</v>
      </c>
      <c r="Q12" s="31">
        <v>480</v>
      </c>
      <c r="R12" s="32" t="s">
        <v>11</v>
      </c>
      <c r="S12" s="31">
        <v>1956</v>
      </c>
      <c r="T12" s="31">
        <v>7981</v>
      </c>
      <c r="U12" s="451">
        <v>234981</v>
      </c>
      <c r="V12" s="139" t="s">
        <v>129</v>
      </c>
    </row>
    <row r="13" spans="1:22" s="8" customFormat="1" ht="30" customHeight="1">
      <c r="A13" s="137" t="s">
        <v>138</v>
      </c>
      <c r="B13" s="30">
        <v>1532505</v>
      </c>
      <c r="C13" s="452" t="s">
        <v>11</v>
      </c>
      <c r="D13" s="452" t="s">
        <v>11</v>
      </c>
      <c r="E13" s="452" t="s">
        <v>11</v>
      </c>
      <c r="F13" s="452" t="s">
        <v>11</v>
      </c>
      <c r="G13" s="31">
        <v>58028</v>
      </c>
      <c r="H13" s="31">
        <v>23378</v>
      </c>
      <c r="I13" s="31">
        <v>28187</v>
      </c>
      <c r="J13" s="31">
        <v>6463</v>
      </c>
      <c r="K13" s="31">
        <v>401453</v>
      </c>
      <c r="L13" s="31">
        <v>60781</v>
      </c>
      <c r="M13" s="31">
        <v>88244</v>
      </c>
      <c r="N13" s="31">
        <v>252428</v>
      </c>
      <c r="O13" s="31">
        <v>1073024</v>
      </c>
      <c r="P13" s="31">
        <v>578916</v>
      </c>
      <c r="Q13" s="452" t="s">
        <v>11</v>
      </c>
      <c r="R13" s="32" t="s">
        <v>11</v>
      </c>
      <c r="S13" s="32" t="s">
        <v>11</v>
      </c>
      <c r="T13" s="31">
        <v>281658</v>
      </c>
      <c r="U13" s="451">
        <v>212450</v>
      </c>
      <c r="V13" s="139" t="s">
        <v>138</v>
      </c>
    </row>
    <row r="14" spans="1:22" s="8" customFormat="1" ht="30" customHeight="1">
      <c r="A14" s="137" t="s">
        <v>131</v>
      </c>
      <c r="B14" s="30">
        <v>1136190</v>
      </c>
      <c r="C14" s="31">
        <v>111445</v>
      </c>
      <c r="D14" s="31">
        <v>23130</v>
      </c>
      <c r="E14" s="31">
        <v>81001</v>
      </c>
      <c r="F14" s="31">
        <v>7314</v>
      </c>
      <c r="G14" s="31">
        <v>111445</v>
      </c>
      <c r="H14" s="31">
        <v>23130</v>
      </c>
      <c r="I14" s="31">
        <v>81001</v>
      </c>
      <c r="J14" s="31">
        <v>7314</v>
      </c>
      <c r="K14" s="31">
        <v>327529</v>
      </c>
      <c r="L14" s="31" t="s">
        <v>12</v>
      </c>
      <c r="M14" s="31">
        <v>231885</v>
      </c>
      <c r="N14" s="31">
        <v>95644</v>
      </c>
      <c r="O14" s="31">
        <v>697216</v>
      </c>
      <c r="P14" s="31">
        <v>407762</v>
      </c>
      <c r="Q14" s="31">
        <v>480</v>
      </c>
      <c r="R14" s="32" t="s">
        <v>11</v>
      </c>
      <c r="S14" s="31">
        <v>1956</v>
      </c>
      <c r="T14" s="31">
        <v>7981</v>
      </c>
      <c r="U14" s="451">
        <v>279037</v>
      </c>
      <c r="V14" s="139" t="s">
        <v>131</v>
      </c>
    </row>
    <row r="15" spans="1:22" s="8" customFormat="1" ht="30" customHeight="1">
      <c r="A15" s="137" t="s">
        <v>139</v>
      </c>
      <c r="B15" s="30">
        <v>1566622</v>
      </c>
      <c r="C15" s="452" t="s">
        <v>11</v>
      </c>
      <c r="D15" s="452" t="s">
        <v>11</v>
      </c>
      <c r="E15" s="452" t="s">
        <v>11</v>
      </c>
      <c r="F15" s="452" t="s">
        <v>11</v>
      </c>
      <c r="G15" s="31">
        <v>59240</v>
      </c>
      <c r="H15" s="31">
        <v>23378</v>
      </c>
      <c r="I15" s="31">
        <v>28459</v>
      </c>
      <c r="J15" s="31">
        <v>7403</v>
      </c>
      <c r="K15" s="31">
        <v>413475</v>
      </c>
      <c r="L15" s="31">
        <v>43311</v>
      </c>
      <c r="M15" s="31">
        <v>99081</v>
      </c>
      <c r="N15" s="31">
        <v>271083</v>
      </c>
      <c r="O15" s="31">
        <v>1093907</v>
      </c>
      <c r="P15" s="31">
        <v>539916</v>
      </c>
      <c r="Q15" s="452" t="s">
        <v>11</v>
      </c>
      <c r="R15" s="452" t="s">
        <v>11</v>
      </c>
      <c r="S15" s="452" t="s">
        <v>11</v>
      </c>
      <c r="T15" s="31">
        <v>341541</v>
      </c>
      <c r="U15" s="451">
        <v>212450</v>
      </c>
      <c r="V15" s="139" t="s">
        <v>139</v>
      </c>
    </row>
    <row r="16" spans="1:22" s="21" customFormat="1" ht="30" customHeight="1">
      <c r="A16" s="34" t="s">
        <v>133</v>
      </c>
      <c r="B16" s="452">
        <f>C16+G16+K16+O16</f>
        <v>1205475</v>
      </c>
      <c r="C16" s="452">
        <f>E16</f>
        <v>31022</v>
      </c>
      <c r="D16" s="452" t="s">
        <v>11</v>
      </c>
      <c r="E16" s="452">
        <v>31022</v>
      </c>
      <c r="F16" s="452" t="s">
        <v>11</v>
      </c>
      <c r="G16" s="452">
        <f>H16+I16+J16</f>
        <v>111445</v>
      </c>
      <c r="H16" s="452">
        <v>23130</v>
      </c>
      <c r="I16" s="452">
        <v>81001</v>
      </c>
      <c r="J16" s="452">
        <v>7314</v>
      </c>
      <c r="K16" s="452">
        <f>M16+N16</f>
        <v>352259</v>
      </c>
      <c r="L16" s="452" t="s">
        <v>11</v>
      </c>
      <c r="M16" s="452">
        <v>255314</v>
      </c>
      <c r="N16" s="452">
        <v>96945</v>
      </c>
      <c r="O16" s="452">
        <f>P16+Q16+S16+T16+U16</f>
        <v>710749</v>
      </c>
      <c r="P16" s="452">
        <v>383282</v>
      </c>
      <c r="Q16" s="452">
        <v>480</v>
      </c>
      <c r="R16" s="453" t="s">
        <v>11</v>
      </c>
      <c r="S16" s="452">
        <v>1956</v>
      </c>
      <c r="T16" s="452">
        <v>7981</v>
      </c>
      <c r="U16" s="454">
        <v>317050</v>
      </c>
      <c r="V16" s="292" t="s">
        <v>423</v>
      </c>
    </row>
    <row r="17" spans="1:22" s="21" customFormat="1" ht="30" customHeight="1">
      <c r="A17" s="259" t="s">
        <v>424</v>
      </c>
      <c r="B17" s="455">
        <v>1607023</v>
      </c>
      <c r="C17" s="452" t="s">
        <v>11</v>
      </c>
      <c r="D17" s="452" t="s">
        <v>11</v>
      </c>
      <c r="E17" s="452" t="s">
        <v>11</v>
      </c>
      <c r="F17" s="452" t="s">
        <v>11</v>
      </c>
      <c r="G17" s="452">
        <v>62650</v>
      </c>
      <c r="H17" s="452">
        <v>23378</v>
      </c>
      <c r="I17" s="452">
        <v>30019</v>
      </c>
      <c r="J17" s="452">
        <v>9253</v>
      </c>
      <c r="K17" s="452">
        <v>414948</v>
      </c>
      <c r="L17" s="452">
        <v>43311</v>
      </c>
      <c r="M17" s="452">
        <v>99081</v>
      </c>
      <c r="N17" s="452">
        <v>272556</v>
      </c>
      <c r="O17" s="452">
        <v>1129425</v>
      </c>
      <c r="P17" s="452">
        <v>539916</v>
      </c>
      <c r="Q17" s="452" t="s">
        <v>11</v>
      </c>
      <c r="R17" s="453" t="s">
        <v>11</v>
      </c>
      <c r="S17" s="453" t="s">
        <v>11</v>
      </c>
      <c r="T17" s="452">
        <v>377059</v>
      </c>
      <c r="U17" s="454">
        <v>212450</v>
      </c>
      <c r="V17" s="292" t="s">
        <v>424</v>
      </c>
    </row>
    <row r="18" spans="1:22" s="43" customFormat="1" ht="30" customHeight="1" thickBot="1">
      <c r="A18" s="42" t="s">
        <v>24</v>
      </c>
      <c r="B18" s="456">
        <v>2847961</v>
      </c>
      <c r="C18" s="33">
        <v>31022</v>
      </c>
      <c r="D18" s="33" t="s">
        <v>11</v>
      </c>
      <c r="E18" s="33">
        <v>31022</v>
      </c>
      <c r="F18" s="33" t="s">
        <v>11</v>
      </c>
      <c r="G18" s="33">
        <f>SUM(H18:J18)</f>
        <v>177851</v>
      </c>
      <c r="H18" s="33">
        <v>45476</v>
      </c>
      <c r="I18" s="33">
        <v>115808</v>
      </c>
      <c r="J18" s="33">
        <v>16567</v>
      </c>
      <c r="K18" s="33">
        <v>779731</v>
      </c>
      <c r="L18" s="33">
        <v>31295</v>
      </c>
      <c r="M18" s="33">
        <v>346973</v>
      </c>
      <c r="N18" s="33">
        <v>401463</v>
      </c>
      <c r="O18" s="33">
        <v>1859357</v>
      </c>
      <c r="P18" s="33">
        <v>793944</v>
      </c>
      <c r="Q18" s="33">
        <v>882</v>
      </c>
      <c r="R18" s="457" t="s">
        <v>11</v>
      </c>
      <c r="S18" s="33">
        <v>1956</v>
      </c>
      <c r="T18" s="33">
        <v>505847</v>
      </c>
      <c r="U18" s="458">
        <v>556728</v>
      </c>
      <c r="V18" s="44" t="s">
        <v>24</v>
      </c>
    </row>
    <row r="19" spans="1:22" s="45" customFormat="1" ht="18" customHeight="1">
      <c r="A19" s="45" t="s">
        <v>180</v>
      </c>
      <c r="B19" s="132"/>
      <c r="C19" s="132"/>
      <c r="D19" s="132"/>
      <c r="E19" s="132"/>
      <c r="F19" s="132"/>
      <c r="G19" s="132"/>
      <c r="M19" s="534" t="s">
        <v>21</v>
      </c>
      <c r="N19" s="534"/>
      <c r="O19" s="534"/>
      <c r="P19" s="534"/>
      <c r="Q19" s="534"/>
      <c r="R19" s="534"/>
      <c r="S19" s="534"/>
      <c r="T19" s="534"/>
      <c r="U19" s="534"/>
      <c r="V19" s="534"/>
    </row>
    <row r="20" spans="86:87" s="1" customFormat="1" ht="7.5" customHeight="1">
      <c r="CH20" s="3"/>
      <c r="CI20" s="3"/>
    </row>
  </sheetData>
  <mergeCells count="12">
    <mergeCell ref="A1:V1"/>
    <mergeCell ref="V3:V7"/>
    <mergeCell ref="G4:J4"/>
    <mergeCell ref="K4:N4"/>
    <mergeCell ref="O4:U4"/>
    <mergeCell ref="G3:J3"/>
    <mergeCell ref="K3:N3"/>
    <mergeCell ref="O3:U3"/>
    <mergeCell ref="M19:V19"/>
    <mergeCell ref="A3:A7"/>
    <mergeCell ref="C3:F3"/>
    <mergeCell ref="C4:F4"/>
  </mergeCells>
  <printOptions/>
  <pageMargins left="0.36" right="0.39" top="1" bottom="1" header="0.5" footer="0.5"/>
  <pageSetup horizontalDpi="300" verticalDpi="300" orientation="landscape" pageOrder="overThenDown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R22"/>
  <sheetViews>
    <sheetView zoomScaleSheetLayoutView="100" workbookViewId="0" topLeftCell="B10">
      <selection activeCell="K17" sqref="K17"/>
    </sheetView>
  </sheetViews>
  <sheetFormatPr defaultColWidth="8.88671875" defaultRowHeight="13.5"/>
  <cols>
    <col min="1" max="1" width="13.21484375" style="6" customWidth="1"/>
    <col min="2" max="2" width="11.77734375" style="6" customWidth="1"/>
    <col min="3" max="3" width="10.88671875" style="6" customWidth="1"/>
    <col min="4" max="4" width="10.4453125" style="6" customWidth="1"/>
    <col min="5" max="6" width="8.77734375" style="6" customWidth="1"/>
    <col min="7" max="8" width="9.77734375" style="6" customWidth="1"/>
    <col min="9" max="10" width="8.77734375" style="6" customWidth="1"/>
    <col min="11" max="11" width="9.77734375" style="6" customWidth="1"/>
    <col min="12" max="12" width="12.77734375" style="6" customWidth="1"/>
    <col min="13" max="16384" width="10.77734375" style="6" customWidth="1"/>
  </cols>
  <sheetData>
    <row r="1" spans="1:12" s="250" customFormat="1" ht="36" customHeight="1">
      <c r="A1" s="467" t="s">
        <v>438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12" s="45" customFormat="1" ht="18" customHeight="1" thickBot="1">
      <c r="A2" s="47" t="s">
        <v>441</v>
      </c>
      <c r="L2" s="49" t="s">
        <v>442</v>
      </c>
    </row>
    <row r="3" spans="1:12" s="15" customFormat="1" ht="24.75" customHeight="1">
      <c r="A3" s="495" t="s">
        <v>425</v>
      </c>
      <c r="B3" s="178" t="s">
        <v>67</v>
      </c>
      <c r="C3" s="178" t="s">
        <v>68</v>
      </c>
      <c r="D3" s="178" t="s">
        <v>69</v>
      </c>
      <c r="E3" s="474" t="s">
        <v>70</v>
      </c>
      <c r="F3" s="495"/>
      <c r="G3" s="178" t="s">
        <v>71</v>
      </c>
      <c r="H3" s="179" t="s">
        <v>72</v>
      </c>
      <c r="I3" s="179" t="s">
        <v>426</v>
      </c>
      <c r="J3" s="178" t="s">
        <v>427</v>
      </c>
      <c r="K3" s="178" t="s">
        <v>428</v>
      </c>
      <c r="L3" s="474" t="s">
        <v>73</v>
      </c>
    </row>
    <row r="4" spans="1:12" s="15" customFormat="1" ht="24.75" customHeight="1">
      <c r="A4" s="496"/>
      <c r="B4" s="180"/>
      <c r="C4" s="180"/>
      <c r="D4" s="180"/>
      <c r="E4" s="538" t="s">
        <v>429</v>
      </c>
      <c r="F4" s="497"/>
      <c r="G4" s="180"/>
      <c r="H4" s="181"/>
      <c r="I4" s="181"/>
      <c r="J4" s="180"/>
      <c r="K4" s="180" t="s">
        <v>430</v>
      </c>
      <c r="L4" s="475"/>
    </row>
    <row r="5" spans="1:12" s="15" customFormat="1" ht="24.75" customHeight="1">
      <c r="A5" s="496"/>
      <c r="B5" s="180"/>
      <c r="C5" s="180"/>
      <c r="D5" s="180"/>
      <c r="E5" s="303" t="s">
        <v>431</v>
      </c>
      <c r="F5" s="304" t="s">
        <v>432</v>
      </c>
      <c r="G5" s="180"/>
      <c r="H5" s="181"/>
      <c r="I5" s="181"/>
      <c r="J5" s="180"/>
      <c r="K5" s="180"/>
      <c r="L5" s="475"/>
    </row>
    <row r="6" spans="1:12" s="15" customFormat="1" ht="24.75" customHeight="1">
      <c r="A6" s="497"/>
      <c r="B6" s="182" t="s">
        <v>156</v>
      </c>
      <c r="C6" s="182" t="s">
        <v>433</v>
      </c>
      <c r="D6" s="182" t="s">
        <v>434</v>
      </c>
      <c r="E6" s="182" t="s">
        <v>435</v>
      </c>
      <c r="F6" s="264" t="s">
        <v>436</v>
      </c>
      <c r="G6" s="182" t="s">
        <v>90</v>
      </c>
      <c r="H6" s="305" t="s">
        <v>437</v>
      </c>
      <c r="I6" s="305" t="s">
        <v>90</v>
      </c>
      <c r="J6" s="182" t="s">
        <v>91</v>
      </c>
      <c r="K6" s="306" t="s">
        <v>419</v>
      </c>
      <c r="L6" s="476"/>
    </row>
    <row r="7" spans="1:12" s="308" customFormat="1" ht="24" customHeight="1">
      <c r="A7" s="122" t="s">
        <v>125</v>
      </c>
      <c r="B7" s="293">
        <v>23997</v>
      </c>
      <c r="C7" s="168">
        <v>15877</v>
      </c>
      <c r="D7" s="168">
        <v>2175</v>
      </c>
      <c r="E7" s="168">
        <v>27</v>
      </c>
      <c r="F7" s="168" t="s">
        <v>12</v>
      </c>
      <c r="G7" s="168" t="s">
        <v>12</v>
      </c>
      <c r="H7" s="168">
        <v>5201</v>
      </c>
      <c r="I7" s="168" t="s">
        <v>12</v>
      </c>
      <c r="J7" s="168" t="s">
        <v>12</v>
      </c>
      <c r="K7" s="307">
        <v>707</v>
      </c>
      <c r="L7" s="209" t="s">
        <v>125</v>
      </c>
    </row>
    <row r="8" spans="1:12" s="308" customFormat="1" ht="24" customHeight="1">
      <c r="A8" s="309" t="s">
        <v>136</v>
      </c>
      <c r="B8" s="296">
        <v>7475</v>
      </c>
      <c r="C8" s="294">
        <v>4886</v>
      </c>
      <c r="D8" s="294">
        <v>272</v>
      </c>
      <c r="E8" s="294">
        <v>27</v>
      </c>
      <c r="F8" s="294" t="s">
        <v>12</v>
      </c>
      <c r="G8" s="294" t="s">
        <v>12</v>
      </c>
      <c r="H8" s="294">
        <v>871</v>
      </c>
      <c r="I8" s="294" t="s">
        <v>12</v>
      </c>
      <c r="J8" s="294" t="s">
        <v>12</v>
      </c>
      <c r="K8" s="295">
        <v>1419</v>
      </c>
      <c r="L8" s="310" t="s">
        <v>136</v>
      </c>
    </row>
    <row r="9" spans="1:12" s="311" customFormat="1" ht="24" customHeight="1">
      <c r="A9" s="309" t="s">
        <v>127</v>
      </c>
      <c r="B9" s="296">
        <v>24638</v>
      </c>
      <c r="C9" s="294">
        <v>16353</v>
      </c>
      <c r="D9" s="294">
        <v>2260</v>
      </c>
      <c r="E9" s="294">
        <v>21</v>
      </c>
      <c r="F9" s="294" t="s">
        <v>12</v>
      </c>
      <c r="G9" s="294" t="s">
        <v>12</v>
      </c>
      <c r="H9" s="294">
        <v>5376</v>
      </c>
      <c r="I9" s="294" t="s">
        <v>12</v>
      </c>
      <c r="J9" s="294" t="s">
        <v>12</v>
      </c>
      <c r="K9" s="295">
        <v>628</v>
      </c>
      <c r="L9" s="310" t="s">
        <v>127</v>
      </c>
    </row>
    <row r="10" spans="1:12" s="311" customFormat="1" ht="24" customHeight="1">
      <c r="A10" s="309" t="s">
        <v>137</v>
      </c>
      <c r="B10" s="296">
        <v>7391</v>
      </c>
      <c r="C10" s="294">
        <v>4889</v>
      </c>
      <c r="D10" s="294">
        <v>304</v>
      </c>
      <c r="E10" s="294">
        <v>18</v>
      </c>
      <c r="F10" s="294" t="s">
        <v>12</v>
      </c>
      <c r="G10" s="294" t="s">
        <v>12</v>
      </c>
      <c r="H10" s="294">
        <v>843</v>
      </c>
      <c r="I10" s="294" t="s">
        <v>12</v>
      </c>
      <c r="J10" s="294" t="s">
        <v>12</v>
      </c>
      <c r="K10" s="295">
        <v>1337</v>
      </c>
      <c r="L10" s="310" t="s">
        <v>137</v>
      </c>
    </row>
    <row r="11" spans="1:12" s="311" customFormat="1" ht="24" customHeight="1">
      <c r="A11" s="309" t="s">
        <v>129</v>
      </c>
      <c r="B11" s="296">
        <v>25395</v>
      </c>
      <c r="C11" s="294">
        <v>16931</v>
      </c>
      <c r="D11" s="294">
        <v>2317</v>
      </c>
      <c r="E11" s="294">
        <v>47</v>
      </c>
      <c r="F11" s="294" t="s">
        <v>11</v>
      </c>
      <c r="G11" s="294" t="s">
        <v>11</v>
      </c>
      <c r="H11" s="294">
        <v>5523</v>
      </c>
      <c r="I11" s="294" t="s">
        <v>12</v>
      </c>
      <c r="J11" s="294" t="s">
        <v>11</v>
      </c>
      <c r="K11" s="295">
        <v>577</v>
      </c>
      <c r="L11" s="310" t="s">
        <v>129</v>
      </c>
    </row>
    <row r="12" spans="1:12" s="311" customFormat="1" ht="24" customHeight="1">
      <c r="A12" s="309" t="s">
        <v>138</v>
      </c>
      <c r="B12" s="296">
        <v>7216</v>
      </c>
      <c r="C12" s="294">
        <v>4768</v>
      </c>
      <c r="D12" s="294">
        <v>384</v>
      </c>
      <c r="E12" s="294">
        <v>17</v>
      </c>
      <c r="F12" s="294" t="s">
        <v>11</v>
      </c>
      <c r="G12" s="294" t="s">
        <v>11</v>
      </c>
      <c r="H12" s="294">
        <v>859</v>
      </c>
      <c r="I12" s="294" t="s">
        <v>12</v>
      </c>
      <c r="J12" s="294" t="s">
        <v>11</v>
      </c>
      <c r="K12" s="295">
        <v>1188</v>
      </c>
      <c r="L12" s="310" t="s">
        <v>138</v>
      </c>
    </row>
    <row r="13" spans="1:12" s="311" customFormat="1" ht="24" customHeight="1">
      <c r="A13" s="309" t="s">
        <v>131</v>
      </c>
      <c r="B13" s="296">
        <v>26937</v>
      </c>
      <c r="C13" s="294">
        <v>18052</v>
      </c>
      <c r="D13" s="294">
        <v>3691</v>
      </c>
      <c r="E13" s="294">
        <v>61</v>
      </c>
      <c r="F13" s="294" t="s">
        <v>12</v>
      </c>
      <c r="G13" s="294" t="s">
        <v>12</v>
      </c>
      <c r="H13" s="294">
        <v>4582</v>
      </c>
      <c r="I13" s="294" t="s">
        <v>12</v>
      </c>
      <c r="J13" s="294" t="s">
        <v>12</v>
      </c>
      <c r="K13" s="295">
        <v>551</v>
      </c>
      <c r="L13" s="310" t="s">
        <v>131</v>
      </c>
    </row>
    <row r="14" spans="1:12" s="311" customFormat="1" ht="24" customHeight="1">
      <c r="A14" s="309" t="s">
        <v>139</v>
      </c>
      <c r="B14" s="296">
        <v>7454</v>
      </c>
      <c r="C14" s="294">
        <v>4888</v>
      </c>
      <c r="D14" s="294">
        <v>442</v>
      </c>
      <c r="E14" s="294">
        <v>15</v>
      </c>
      <c r="F14" s="294" t="s">
        <v>12</v>
      </c>
      <c r="G14" s="294" t="s">
        <v>12</v>
      </c>
      <c r="H14" s="294">
        <v>915</v>
      </c>
      <c r="I14" s="294" t="s">
        <v>12</v>
      </c>
      <c r="J14" s="294" t="s">
        <v>12</v>
      </c>
      <c r="K14" s="295">
        <v>1194</v>
      </c>
      <c r="L14" s="310" t="s">
        <v>139</v>
      </c>
    </row>
    <row r="15" spans="1:12" s="314" customFormat="1" ht="24" customHeight="1">
      <c r="A15" s="312" t="s">
        <v>133</v>
      </c>
      <c r="B15" s="297">
        <v>28209</v>
      </c>
      <c r="C15" s="297">
        <v>19051</v>
      </c>
      <c r="D15" s="297">
        <v>4186</v>
      </c>
      <c r="E15" s="297">
        <v>189</v>
      </c>
      <c r="F15" s="170" t="s">
        <v>12</v>
      </c>
      <c r="G15" s="170" t="s">
        <v>12</v>
      </c>
      <c r="H15" s="297">
        <v>4149</v>
      </c>
      <c r="I15" s="170" t="s">
        <v>12</v>
      </c>
      <c r="J15" s="170" t="s">
        <v>12</v>
      </c>
      <c r="K15" s="298">
        <v>634</v>
      </c>
      <c r="L15" s="313" t="s">
        <v>133</v>
      </c>
    </row>
    <row r="16" spans="1:12" s="314" customFormat="1" ht="24" customHeight="1">
      <c r="A16" s="312" t="s">
        <v>140</v>
      </c>
      <c r="B16" s="299">
        <v>7877</v>
      </c>
      <c r="C16" s="297">
        <v>5103</v>
      </c>
      <c r="D16" s="297">
        <v>517</v>
      </c>
      <c r="E16" s="297">
        <v>18</v>
      </c>
      <c r="F16" s="170" t="s">
        <v>12</v>
      </c>
      <c r="G16" s="170" t="s">
        <v>12</v>
      </c>
      <c r="H16" s="297">
        <v>985</v>
      </c>
      <c r="I16" s="170" t="s">
        <v>12</v>
      </c>
      <c r="J16" s="170" t="s">
        <v>12</v>
      </c>
      <c r="K16" s="298">
        <v>1254</v>
      </c>
      <c r="L16" s="313" t="s">
        <v>140</v>
      </c>
    </row>
    <row r="17" spans="1:12" s="318" customFormat="1" ht="24" customHeight="1" thickBot="1">
      <c r="A17" s="315" t="s">
        <v>24</v>
      </c>
      <c r="B17" s="300">
        <v>36984</v>
      </c>
      <c r="C17" s="301">
        <v>24576</v>
      </c>
      <c r="D17" s="301">
        <v>4842</v>
      </c>
      <c r="E17" s="301">
        <v>384</v>
      </c>
      <c r="F17" s="316" t="s">
        <v>12</v>
      </c>
      <c r="G17" s="316" t="s">
        <v>12</v>
      </c>
      <c r="H17" s="301">
        <v>5212</v>
      </c>
      <c r="I17" s="301" t="s">
        <v>12</v>
      </c>
      <c r="J17" s="301" t="s">
        <v>12</v>
      </c>
      <c r="K17" s="302">
        <v>1970</v>
      </c>
      <c r="L17" s="317" t="s">
        <v>24</v>
      </c>
    </row>
    <row r="18" spans="1:22" s="45" customFormat="1" ht="18" customHeight="1">
      <c r="A18" s="45" t="s">
        <v>508</v>
      </c>
      <c r="F18" s="45" t="s">
        <v>21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122" s="45" customFormat="1" ht="18" customHeight="1">
      <c r="A19" s="45" t="s">
        <v>443</v>
      </c>
      <c r="E19" s="47"/>
      <c r="F19" s="47" t="s">
        <v>444</v>
      </c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</row>
    <row r="20" s="46" customFormat="1" ht="12">
      <c r="G20" s="48" t="s">
        <v>92</v>
      </c>
    </row>
    <row r="21" ht="13.5">
      <c r="D21" s="16"/>
    </row>
    <row r="22" spans="8:9" ht="13.5">
      <c r="H22" s="16"/>
      <c r="I22" s="16"/>
    </row>
  </sheetData>
  <mergeCells count="5">
    <mergeCell ref="A1:L1"/>
    <mergeCell ref="E3:F3"/>
    <mergeCell ref="E4:F4"/>
    <mergeCell ref="A3:A6"/>
    <mergeCell ref="L3:L6"/>
  </mergeCells>
  <printOptions/>
  <pageMargins left="0.54" right="0.56" top="1" bottom="1" header="0.5" footer="0.5"/>
  <pageSetup horizontalDpi="300" verticalDpi="300" orientation="landscape" pageOrder="overThenDown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C4">
      <selection activeCell="L17" sqref="L17"/>
    </sheetView>
  </sheetViews>
  <sheetFormatPr defaultColWidth="8.88671875" defaultRowHeight="13.5"/>
  <cols>
    <col min="1" max="1" width="11.4453125" style="6" customWidth="1"/>
    <col min="2" max="4" width="10.3359375" style="6" customWidth="1"/>
    <col min="5" max="5" width="9.77734375" style="6" customWidth="1"/>
    <col min="6" max="7" width="8.77734375" style="6" customWidth="1"/>
    <col min="8" max="8" width="10.3359375" style="6" customWidth="1"/>
    <col min="9" max="10" width="8.77734375" style="6" customWidth="1"/>
    <col min="11" max="11" width="10.21484375" style="6" customWidth="1"/>
    <col min="12" max="12" width="11.5546875" style="6" customWidth="1"/>
    <col min="13" max="16384" width="10.77734375" style="6" customWidth="1"/>
  </cols>
  <sheetData>
    <row r="1" spans="1:12" s="45" customFormat="1" ht="30" customHeight="1">
      <c r="A1" s="467" t="s">
        <v>445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12" s="45" customFormat="1" ht="18" customHeight="1" thickBot="1">
      <c r="A2" s="45" t="s">
        <v>64</v>
      </c>
      <c r="L2" s="49" t="s">
        <v>65</v>
      </c>
    </row>
    <row r="3" spans="1:12" s="15" customFormat="1" ht="21" customHeight="1">
      <c r="A3" s="495" t="s">
        <v>66</v>
      </c>
      <c r="B3" s="178" t="s">
        <v>67</v>
      </c>
      <c r="C3" s="178" t="s">
        <v>68</v>
      </c>
      <c r="D3" s="178" t="s">
        <v>69</v>
      </c>
      <c r="E3" s="526" t="s">
        <v>70</v>
      </c>
      <c r="F3" s="495"/>
      <c r="G3" s="178" t="s">
        <v>71</v>
      </c>
      <c r="H3" s="179" t="s">
        <v>72</v>
      </c>
      <c r="I3" s="179" t="s">
        <v>426</v>
      </c>
      <c r="J3" s="178" t="s">
        <v>427</v>
      </c>
      <c r="K3" s="178" t="s">
        <v>428</v>
      </c>
      <c r="L3" s="474" t="s">
        <v>446</v>
      </c>
    </row>
    <row r="4" spans="1:12" s="15" customFormat="1" ht="21" customHeight="1">
      <c r="A4" s="496"/>
      <c r="B4" s="180"/>
      <c r="C4" s="180"/>
      <c r="D4" s="180"/>
      <c r="E4" s="538" t="s">
        <v>429</v>
      </c>
      <c r="F4" s="497"/>
      <c r="G4" s="180"/>
      <c r="H4" s="181"/>
      <c r="I4" s="181"/>
      <c r="J4" s="180"/>
      <c r="K4" s="180" t="s">
        <v>430</v>
      </c>
      <c r="L4" s="475"/>
    </row>
    <row r="5" spans="1:12" s="15" customFormat="1" ht="21" customHeight="1">
      <c r="A5" s="496"/>
      <c r="B5" s="180"/>
      <c r="C5" s="180"/>
      <c r="D5" s="180"/>
      <c r="E5" s="303" t="s">
        <v>431</v>
      </c>
      <c r="F5" s="304" t="s">
        <v>432</v>
      </c>
      <c r="G5" s="180"/>
      <c r="H5" s="181"/>
      <c r="I5" s="181"/>
      <c r="J5" s="180"/>
      <c r="K5" s="180"/>
      <c r="L5" s="475"/>
    </row>
    <row r="6" spans="1:12" s="15" customFormat="1" ht="21" customHeight="1">
      <c r="A6" s="497"/>
      <c r="B6" s="182" t="s">
        <v>156</v>
      </c>
      <c r="C6" s="182" t="s">
        <v>433</v>
      </c>
      <c r="D6" s="182" t="s">
        <v>434</v>
      </c>
      <c r="E6" s="182" t="s">
        <v>435</v>
      </c>
      <c r="F6" s="264" t="s">
        <v>436</v>
      </c>
      <c r="G6" s="182" t="s">
        <v>90</v>
      </c>
      <c r="H6" s="305" t="s">
        <v>437</v>
      </c>
      <c r="I6" s="305" t="s">
        <v>90</v>
      </c>
      <c r="J6" s="182" t="s">
        <v>91</v>
      </c>
      <c r="K6" s="306" t="s">
        <v>419</v>
      </c>
      <c r="L6" s="476"/>
    </row>
    <row r="7" spans="1:12" s="47" customFormat="1" ht="27" customHeight="1">
      <c r="A7" s="136" t="s">
        <v>125</v>
      </c>
      <c r="B7" s="30">
        <f>SUM(C7:K7)</f>
        <v>13250120</v>
      </c>
      <c r="C7" s="31">
        <v>5337120</v>
      </c>
      <c r="D7" s="31">
        <v>3009753</v>
      </c>
      <c r="E7" s="31">
        <v>15037</v>
      </c>
      <c r="F7" s="31" t="s">
        <v>11</v>
      </c>
      <c r="G7" s="31" t="s">
        <v>11</v>
      </c>
      <c r="H7" s="31">
        <v>4699944</v>
      </c>
      <c r="I7" s="31" t="s">
        <v>11</v>
      </c>
      <c r="J7" s="31" t="s">
        <v>11</v>
      </c>
      <c r="K7" s="31">
        <v>188266</v>
      </c>
      <c r="L7" s="142" t="s">
        <v>125</v>
      </c>
    </row>
    <row r="8" spans="1:12" s="47" customFormat="1" ht="27" customHeight="1">
      <c r="A8" s="136" t="s">
        <v>136</v>
      </c>
      <c r="B8" s="30">
        <v>4632972</v>
      </c>
      <c r="C8" s="31">
        <v>2326961</v>
      </c>
      <c r="D8" s="31">
        <v>694926</v>
      </c>
      <c r="E8" s="31">
        <v>19290</v>
      </c>
      <c r="F8" s="31" t="s">
        <v>11</v>
      </c>
      <c r="G8" s="31" t="s">
        <v>11</v>
      </c>
      <c r="H8" s="31">
        <v>1086711</v>
      </c>
      <c r="I8" s="31" t="s">
        <v>11</v>
      </c>
      <c r="J8" s="31" t="s">
        <v>11</v>
      </c>
      <c r="K8" s="31">
        <v>606096</v>
      </c>
      <c r="L8" s="143" t="s">
        <v>136</v>
      </c>
    </row>
    <row r="9" spans="1:12" s="47" customFormat="1" ht="27" customHeight="1">
      <c r="A9" s="136" t="s">
        <v>127</v>
      </c>
      <c r="B9" s="30">
        <f>SUM(C9:K9)</f>
        <v>14165155</v>
      </c>
      <c r="C9" s="31">
        <v>5624172</v>
      </c>
      <c r="D9" s="31">
        <v>3270956</v>
      </c>
      <c r="E9" s="31">
        <v>11846</v>
      </c>
      <c r="F9" s="31" t="s">
        <v>11</v>
      </c>
      <c r="G9" s="31" t="s">
        <v>11</v>
      </c>
      <c r="H9" s="31">
        <v>5081871</v>
      </c>
      <c r="I9" s="31" t="s">
        <v>11</v>
      </c>
      <c r="J9" s="31" t="s">
        <v>11</v>
      </c>
      <c r="K9" s="31">
        <v>176310</v>
      </c>
      <c r="L9" s="143" t="s">
        <v>127</v>
      </c>
    </row>
    <row r="10" spans="1:12" s="47" customFormat="1" ht="27" customHeight="1">
      <c r="A10" s="136" t="s">
        <v>137</v>
      </c>
      <c r="B10" s="30">
        <v>5036112</v>
      </c>
      <c r="C10" s="31">
        <v>2528771</v>
      </c>
      <c r="D10" s="31">
        <v>697706</v>
      </c>
      <c r="E10" s="31">
        <v>17427</v>
      </c>
      <c r="F10" s="31" t="s">
        <v>11</v>
      </c>
      <c r="G10" s="31" t="s">
        <v>11</v>
      </c>
      <c r="H10" s="31">
        <v>1078888</v>
      </c>
      <c r="I10" s="31" t="s">
        <v>11</v>
      </c>
      <c r="J10" s="31" t="s">
        <v>11</v>
      </c>
      <c r="K10" s="31">
        <v>713320</v>
      </c>
      <c r="L10" s="143" t="s">
        <v>137</v>
      </c>
    </row>
    <row r="11" spans="1:12" s="47" customFormat="1" ht="27" customHeight="1">
      <c r="A11" s="136" t="s">
        <v>129</v>
      </c>
      <c r="B11" s="30">
        <f>SUM(C11:K11)</f>
        <v>15039493</v>
      </c>
      <c r="C11" s="31">
        <v>5963266</v>
      </c>
      <c r="D11" s="31">
        <v>3428021</v>
      </c>
      <c r="E11" s="31">
        <v>33493</v>
      </c>
      <c r="F11" s="31" t="s">
        <v>11</v>
      </c>
      <c r="G11" s="31" t="s">
        <v>11</v>
      </c>
      <c r="H11" s="31">
        <v>5445284</v>
      </c>
      <c r="I11" s="31" t="s">
        <v>11</v>
      </c>
      <c r="J11" s="31" t="s">
        <v>11</v>
      </c>
      <c r="K11" s="31">
        <v>169429</v>
      </c>
      <c r="L11" s="143" t="s">
        <v>129</v>
      </c>
    </row>
    <row r="12" spans="1:12" s="47" customFormat="1" ht="27" customHeight="1">
      <c r="A12" s="136" t="s">
        <v>138</v>
      </c>
      <c r="B12" s="30">
        <v>5303676</v>
      </c>
      <c r="C12" s="31">
        <v>2524647</v>
      </c>
      <c r="D12" s="31">
        <v>927647</v>
      </c>
      <c r="E12" s="31">
        <v>18251</v>
      </c>
      <c r="F12" s="31" t="s">
        <v>11</v>
      </c>
      <c r="G12" s="31" t="s">
        <v>11</v>
      </c>
      <c r="H12" s="31">
        <v>1117534</v>
      </c>
      <c r="I12" s="31" t="s">
        <v>11</v>
      </c>
      <c r="J12" s="31" t="s">
        <v>11</v>
      </c>
      <c r="K12" s="31">
        <v>715597</v>
      </c>
      <c r="L12" s="143" t="s">
        <v>138</v>
      </c>
    </row>
    <row r="13" spans="1:12" s="47" customFormat="1" ht="27" customHeight="1">
      <c r="A13" s="136" t="s">
        <v>131</v>
      </c>
      <c r="B13" s="30">
        <v>16483479</v>
      </c>
      <c r="C13" s="31">
        <v>6384719</v>
      </c>
      <c r="D13" s="31">
        <v>5357282</v>
      </c>
      <c r="E13" s="31">
        <v>44597</v>
      </c>
      <c r="F13" s="31" t="s">
        <v>11</v>
      </c>
      <c r="G13" s="31" t="s">
        <v>11</v>
      </c>
      <c r="H13" s="31">
        <v>4534312</v>
      </c>
      <c r="I13" s="31" t="s">
        <v>11</v>
      </c>
      <c r="J13" s="31" t="s">
        <v>11</v>
      </c>
      <c r="K13" s="31">
        <v>162569</v>
      </c>
      <c r="L13" s="143" t="s">
        <v>131</v>
      </c>
    </row>
    <row r="14" spans="1:12" s="47" customFormat="1" ht="27" customHeight="1">
      <c r="A14" s="136" t="s">
        <v>139</v>
      </c>
      <c r="B14" s="30">
        <v>5671223</v>
      </c>
      <c r="C14" s="31">
        <v>2606659</v>
      </c>
      <c r="D14" s="31">
        <v>1095835</v>
      </c>
      <c r="E14" s="31">
        <v>15727</v>
      </c>
      <c r="F14" s="31" t="s">
        <v>11</v>
      </c>
      <c r="G14" s="31" t="s">
        <v>11</v>
      </c>
      <c r="H14" s="31">
        <v>1234339</v>
      </c>
      <c r="I14" s="31" t="s">
        <v>11</v>
      </c>
      <c r="J14" s="31" t="s">
        <v>11</v>
      </c>
      <c r="K14" s="31">
        <v>718663</v>
      </c>
      <c r="L14" s="143" t="s">
        <v>139</v>
      </c>
    </row>
    <row r="15" spans="1:12" s="51" customFormat="1" ht="27" customHeight="1">
      <c r="A15" s="141" t="s">
        <v>133</v>
      </c>
      <c r="B15" s="53">
        <f>SUM(C15:K15)</f>
        <v>16986467</v>
      </c>
      <c r="C15" s="54">
        <v>6750905</v>
      </c>
      <c r="D15" s="54">
        <v>5932656</v>
      </c>
      <c r="E15" s="54">
        <v>187497</v>
      </c>
      <c r="F15" s="31" t="s">
        <v>11</v>
      </c>
      <c r="G15" s="31" t="s">
        <v>11</v>
      </c>
      <c r="H15" s="54">
        <v>3950493</v>
      </c>
      <c r="I15" s="31" t="s">
        <v>11</v>
      </c>
      <c r="J15" s="31" t="s">
        <v>11</v>
      </c>
      <c r="K15" s="54">
        <v>164916</v>
      </c>
      <c r="L15" s="144" t="s">
        <v>133</v>
      </c>
    </row>
    <row r="16" spans="1:12" s="51" customFormat="1" ht="27" customHeight="1">
      <c r="A16" s="141" t="s">
        <v>140</v>
      </c>
      <c r="B16" s="54">
        <v>6106046</v>
      </c>
      <c r="C16" s="54">
        <v>2722290</v>
      </c>
      <c r="D16" s="54">
        <v>1330863</v>
      </c>
      <c r="E16" s="54">
        <v>18781</v>
      </c>
      <c r="F16" s="31" t="s">
        <v>11</v>
      </c>
      <c r="G16" s="31" t="s">
        <v>11</v>
      </c>
      <c r="H16" s="54">
        <v>1347506</v>
      </c>
      <c r="I16" s="31" t="s">
        <v>11</v>
      </c>
      <c r="J16" s="31" t="s">
        <v>11</v>
      </c>
      <c r="K16" s="54">
        <v>686606</v>
      </c>
      <c r="L16" s="144" t="s">
        <v>140</v>
      </c>
    </row>
    <row r="17" spans="1:12" s="43" customFormat="1" ht="27" customHeight="1" thickBot="1">
      <c r="A17" s="319" t="s">
        <v>24</v>
      </c>
      <c r="B17" s="320">
        <v>24304008</v>
      </c>
      <c r="C17" s="321">
        <v>9545689</v>
      </c>
      <c r="D17" s="321">
        <v>7911115</v>
      </c>
      <c r="E17" s="321">
        <v>403101</v>
      </c>
      <c r="F17" s="33" t="s">
        <v>11</v>
      </c>
      <c r="G17" s="33" t="s">
        <v>11</v>
      </c>
      <c r="H17" s="321">
        <v>5534458</v>
      </c>
      <c r="I17" s="33" t="s">
        <v>11</v>
      </c>
      <c r="J17" s="33" t="s">
        <v>11</v>
      </c>
      <c r="K17" s="321">
        <v>909645</v>
      </c>
      <c r="L17" s="133" t="s">
        <v>24</v>
      </c>
    </row>
    <row r="18" spans="1:12" s="45" customFormat="1" ht="15" customHeight="1">
      <c r="A18" s="45" t="s">
        <v>508</v>
      </c>
      <c r="G18" s="539" t="s">
        <v>21</v>
      </c>
      <c r="H18" s="539"/>
      <c r="I18" s="539"/>
      <c r="J18" s="539"/>
      <c r="K18" s="539"/>
      <c r="L18" s="539"/>
    </row>
  </sheetData>
  <mergeCells count="6">
    <mergeCell ref="G18:L18"/>
    <mergeCell ref="A1:L1"/>
    <mergeCell ref="E3:F3"/>
    <mergeCell ref="E4:F4"/>
    <mergeCell ref="A3:A6"/>
    <mergeCell ref="L3:L6"/>
  </mergeCells>
  <printOptions/>
  <pageMargins left="0.41" right="0.51" top="1" bottom="1" header="0.5" footer="0.5"/>
  <pageSetup horizontalDpi="300" verticalDpi="300" orientation="landscape" pageOrder="overThenDown" paperSize="9" r:id="rId1"/>
  <colBreaks count="1" manualBreakCount="1">
    <brk id="8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통계계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김임선</dc:creator>
  <cp:keywords/>
  <dc:description/>
  <cp:lastModifiedBy>WindowsXP</cp:lastModifiedBy>
  <cp:lastPrinted>2007-03-27T02:57:14Z</cp:lastPrinted>
  <dcterms:created xsi:type="dcterms:W3CDTF">1999-07-30T05:03:15Z</dcterms:created>
  <dcterms:modified xsi:type="dcterms:W3CDTF">2008-01-10T07:20:08Z</dcterms:modified>
  <cp:category/>
  <cp:version/>
  <cp:contentType/>
  <cp:contentStatus/>
</cp:coreProperties>
</file>